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y publicación datos\Para remitir a Comunicación\"/>
    </mc:Choice>
  </mc:AlternateContent>
  <xr:revisionPtr revIDLastSave="0" documentId="13_ncr:1_{D0D95692-955B-4E72-9761-DE807D1F4B23}" xr6:coauthVersionLast="47" xr6:coauthVersionMax="47" xr10:uidLastSave="{00000000-0000-0000-0000-000000000000}"/>
  <bookViews>
    <workbookView xWindow="-108" yWindow="-108" windowWidth="23256" windowHeight="12456" xr2:uid="{41CA38E0-9083-48AB-B9F3-6868A957577A}"/>
  </bookViews>
  <sheets>
    <sheet name="Contratos 2024" sheetId="1" r:id="rId1"/>
  </sheets>
  <definedNames>
    <definedName name="_xlnm._FilterDatabase" localSheetId="0" hidden="1">'Contratos 2024'!$A$1:$O$67</definedName>
    <definedName name="_xlnm.Print_Area" localSheetId="0">'Contratos 2024'!$A$1:$O$74</definedName>
    <definedName name="_xlnm.Print_Titles" localSheetId="0">'Contratos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4" i="1" l="1"/>
  <c r="L72" i="1"/>
  <c r="L65" i="1"/>
  <c r="L64" i="1"/>
  <c r="L61" i="1"/>
  <c r="L60" i="1"/>
  <c r="K60" i="1"/>
  <c r="G60" i="1"/>
  <c r="L56" i="1"/>
  <c r="L55" i="1"/>
  <c r="L51" i="1"/>
  <c r="J48" i="1"/>
  <c r="J47" i="1"/>
  <c r="L43" i="1"/>
  <c r="L40" i="1"/>
  <c r="L37" i="1"/>
  <c r="L35" i="1"/>
  <c r="J35" i="1"/>
  <c r="L34" i="1"/>
  <c r="L30" i="1"/>
  <c r="L29" i="1"/>
  <c r="L25" i="1"/>
  <c r="L24" i="1"/>
  <c r="L23" i="1"/>
  <c r="L21" i="1"/>
  <c r="L17" i="1"/>
  <c r="L16" i="1"/>
  <c r="L14" i="1"/>
  <c r="L12" i="1"/>
  <c r="L4" i="1"/>
  <c r="L3" i="1"/>
  <c r="L2" i="1"/>
  <c r="L74" i="1" s="1"/>
</calcChain>
</file>

<file path=xl/sharedStrings.xml><?xml version="1.0" encoding="utf-8"?>
<sst xmlns="http://schemas.openxmlformats.org/spreadsheetml/2006/main" count="586" uniqueCount="246">
  <si>
    <t>Referencia expediente</t>
  </si>
  <si>
    <t>Publicidad procedimiento</t>
  </si>
  <si>
    <t>Tipo de procedimiento</t>
  </si>
  <si>
    <t>Tipo contrato</t>
  </si>
  <si>
    <t>Objeto del Contrato</t>
  </si>
  <si>
    <t>Fecha formalización</t>
  </si>
  <si>
    <t>Fecha inicio</t>
  </si>
  <si>
    <t>Fecha vencimiento</t>
  </si>
  <si>
    <t>Presupuesto base licitación (sin impuestos)</t>
  </si>
  <si>
    <t>Valor estimado del contrato</t>
  </si>
  <si>
    <t>Importe adjudicación sin impuestos licitación/lote (prórrogas no incluidas)</t>
  </si>
  <si>
    <t>Licitadores</t>
  </si>
  <si>
    <t>Adjudicatario licitación/lote</t>
  </si>
  <si>
    <t>El adjudicatario es o no PYME de la licitación/lote</t>
  </si>
  <si>
    <t>ICO-48-2023</t>
  </si>
  <si>
    <t>PLACSP</t>
  </si>
  <si>
    <t>Abierto simplificado</t>
  </si>
  <si>
    <t>Servicios</t>
  </si>
  <si>
    <t>Servicio de seguimiento externo y archivo de noticias publicadas sobre el grupo ICO</t>
  </si>
  <si>
    <t>2+3</t>
  </si>
  <si>
    <t>HALLON INTELLIGENCE, S.L.</t>
  </si>
  <si>
    <t>PYME</t>
  </si>
  <si>
    <t>NO</t>
  </si>
  <si>
    <t>ICO-51-2023</t>
  </si>
  <si>
    <t>Servicio de toma de muestras y análisis de agua de consumo humano del Instituto de Crédito Oficial</t>
  </si>
  <si>
    <t>1+1</t>
  </si>
  <si>
    <t>GAMASER, S.L.</t>
  </si>
  <si>
    <t>ICO-42-2023</t>
  </si>
  <si>
    <t>PLACSP+DOUE</t>
  </si>
  <si>
    <t>Abierto</t>
  </si>
  <si>
    <t>Contratación de la prestación de los servicios de Gestión Integral de Servicios y Proyectos del Instituto de Crédito Oficial</t>
  </si>
  <si>
    <t>1+2</t>
  </si>
  <si>
    <t>ACCENTURE SL Sociedad Unipersonal</t>
  </si>
  <si>
    <t>ICO-50-2023</t>
  </si>
  <si>
    <t>Servicio de Experto Externo para la emisión de Informe y el seguimiento sobre medidas de control interno en materia de prevención de blanqueo y financiación del terrorismo del Grupo ICO</t>
  </si>
  <si>
    <t>SW ADVISORY ESPAÑA, S.L.P.</t>
  </si>
  <si>
    <t>ICO-02-2024</t>
  </si>
  <si>
    <t>NO APLICA</t>
  </si>
  <si>
    <t>Negociado sin publicidad</t>
  </si>
  <si>
    <t>Patrocinio y participación en varias Ferias IMEX parte del Instituto de Crédito Oficial durante el año 2024</t>
  </si>
  <si>
    <t>Hasta finalización ferias</t>
  </si>
  <si>
    <t>SANTEA MEDIA S.L.</t>
  </si>
  <si>
    <t>ICO-57-2023</t>
  </si>
  <si>
    <t>Servicio de traslados internos y externos del Instituto de Crédito Oficial</t>
  </si>
  <si>
    <t>Spezial Logística Integral SL</t>
  </si>
  <si>
    <t>ICO-53-2023</t>
  </si>
  <si>
    <t xml:space="preserve">Contratación del Seguro de Riesgos Cibernéticos para el Grupo ICO </t>
  </si>
  <si>
    <t>AIG Europe S.A.</t>
  </si>
  <si>
    <t>ICO-61-2023</t>
  </si>
  <si>
    <t>Servicio de mensajería internacional para el Grupo ICO</t>
  </si>
  <si>
    <t>ROUND CONNECT, S.L.</t>
  </si>
  <si>
    <t>ICO-58-2023</t>
  </si>
  <si>
    <t>Suministros</t>
  </si>
  <si>
    <t>Suministro del material de ferretería para el Instituto de Crédito Oficial</t>
  </si>
  <si>
    <t>FERRETERIA IBERMADRID S.A.</t>
  </si>
  <si>
    <t>ICO-60-2023</t>
  </si>
  <si>
    <t>Contratación del servicio de cafetería automática (máquinas de vending) para el Grupo ICO</t>
  </si>
  <si>
    <t>AB SERVICIOS SELECTA ESPAÑA, S.L.</t>
  </si>
  <si>
    <t>ICO-54-2023</t>
  </si>
  <si>
    <t>Contratación de los Servicios de mejoras en la seguridad del software del Instituto de Crédito Oficial</t>
  </si>
  <si>
    <t>4+1</t>
  </si>
  <si>
    <t>NTT DATA SPAIN, S.L.U.</t>
  </si>
  <si>
    <t>ICO-55-2023</t>
  </si>
  <si>
    <t>Contratación de herramienta para la generación de reporting de riesgos financieros del Instituto de Crédito Oficial.</t>
  </si>
  <si>
    <t>INTERMONEY, S.A.</t>
  </si>
  <si>
    <t>ICO-56-2023</t>
  </si>
  <si>
    <t>Contratación de los Servicios de soporte informática de las Líneas de Mediación y Garantías del Instituto de Crédito Oficial</t>
  </si>
  <si>
    <t>2+2</t>
  </si>
  <si>
    <t>ICO-03-2024</t>
  </si>
  <si>
    <t>Patrocinio por parte del Instituto de Crédito Oficial como socio protector del Club de Exportadores e Inversores Españoles</t>
  </si>
  <si>
    <t>CLUB DE EXPORTADORES E INVERSORES ESPAÑOLES</t>
  </si>
  <si>
    <t>ICO-07-2024</t>
  </si>
  <si>
    <t>Servicio de traducción para el Instituto de Crédito Oficial</t>
  </si>
  <si>
    <t>ANEXIAM, S.L.</t>
  </si>
  <si>
    <t>ICO-62-2023</t>
  </si>
  <si>
    <t>Contratación de servicios de apoyo técnico para la gestión relativa a la suscripción de la Garantía InvestEU por el Instituto de Crédito Oficial</t>
  </si>
  <si>
    <t>1+4</t>
  </si>
  <si>
    <t>PricewaterhouseCoopers Auditores, S.L.</t>
  </si>
  <si>
    <t>ICO-59-2023</t>
  </si>
  <si>
    <t>Contratación de los Servicios de Agencia de Publicidad para el Instituto de Crédito Oficial</t>
  </si>
  <si>
    <t>1+3</t>
  </si>
  <si>
    <t>ALCANDORA PUBLICIDAD, S.L.</t>
  </si>
  <si>
    <t>ICO-11-2024</t>
  </si>
  <si>
    <t>Servicios de auditoría de tercera parte del Sistema de Gestión Integrado de la calidad, medio ambiente y seguridad y salud en el trabajo del Instituto de Crédito Oficial.</t>
  </si>
  <si>
    <t>EUROPEAN QUALITY ASSURANCE SPAIN. S.L</t>
  </si>
  <si>
    <t>ICO-16-2024</t>
  </si>
  <si>
    <t>Patrocinio por parte del Instituto de Crédito Oficial a la Confederación Española de Jóvenes Empresarios (CEAJE)</t>
  </si>
  <si>
    <t>Confederación Española de Asociaciones de Jóvenes Empresarios</t>
  </si>
  <si>
    <t>ICO-01-2024</t>
  </si>
  <si>
    <t>Contratación del servicio SaaS de la plataforma de gestión integral de tesorería y mercado de capitales del Instituto de Crédito Oficial</t>
  </si>
  <si>
    <t>3+2</t>
  </si>
  <si>
    <t>Cecabank, S.A.</t>
  </si>
  <si>
    <t>ICO-04-2024</t>
  </si>
  <si>
    <t>Contratación del Asesoramiento en materia de Seguros para el Instituto de Crédito Oficial</t>
  </si>
  <si>
    <t>2+0</t>
  </si>
  <si>
    <t>AON IBERIA, S.A.U Correduría de Seguros</t>
  </si>
  <si>
    <t>ICO-08-2024</t>
  </si>
  <si>
    <t>Contratación del Servicio de control y verificación Líneas de Mediación 2023-2024 y 2025 ICO</t>
  </si>
  <si>
    <t>ICO-17-2024</t>
  </si>
  <si>
    <t>Servicio de soporte, mantenimiento y suministro de licencias de software para la red de datos inalámbrica (wifi) del Instituto de Crédito Oficial,</t>
  </si>
  <si>
    <t>ICA SISTEMAS Y SEGURIDAD, S.L.</t>
  </si>
  <si>
    <t>ICO-18-2024</t>
  </si>
  <si>
    <t>Servicio de apoyo en los trabajos de Mantenimiento y Administración de los productos de la empresa Software AG</t>
  </si>
  <si>
    <t>Babel Sistemas de Información, S.L.</t>
  </si>
  <si>
    <t>ICO-14-2024</t>
  </si>
  <si>
    <t>Suministro, instalación y mantenimiento de fuentes de agua en el edificio del Instituto de Crédito OficialSuministro, instalación y mantenimiento de fuentes de agua en el edificio del Instituto de Crédito Oficial</t>
  </si>
  <si>
    <t>CULLIGAN WATER SPAIN S.L.</t>
  </si>
  <si>
    <t>ICO-12-2024</t>
  </si>
  <si>
    <t>Servicio de soporte, mantenimiento y suministro de licencias de software para los cortafuegos del Instituto de Crédito Oficial</t>
  </si>
  <si>
    <t>NTT SPAIN INTELLIGENT TECHNOLOGIES AND SERVICES S.L.U.</t>
  </si>
  <si>
    <t>ICO-20-2024</t>
  </si>
  <si>
    <t>Servicio de mensajería local y nacional para el Grupo ICO</t>
  </si>
  <si>
    <t>Logistica hysec s.l.</t>
  </si>
  <si>
    <t>ICO-10-2024</t>
  </si>
  <si>
    <t>Servicios de auditoría de primera parte del Sistema de Gestión Integrado de la calidad, medio ambiente y seguridad y salud en el trabajo del Instituto de Crédito Oficial</t>
  </si>
  <si>
    <t>ITECNIA PROYECTOS Y ESTRATEGIAS, S.L.U.</t>
  </si>
  <si>
    <t>ICO-19-2024</t>
  </si>
  <si>
    <t>Servicio de mantenimiento de plantas de interior del Instituto de Crédito Oficial, entidad pública empresarial</t>
  </si>
  <si>
    <t>ILUNION CEE LIMPIEZA Y MEDIOAMBIENTE, S.A.</t>
  </si>
  <si>
    <t>ICO-09-2024</t>
  </si>
  <si>
    <t>Contratación del Servicio médico del Grupo ICO</t>
  </si>
  <si>
    <t>COLECTIVO CLARIS, SDAD.COOP.</t>
  </si>
  <si>
    <t>ICO-05-2024</t>
  </si>
  <si>
    <t>Suministro de licencias de Software de Desarrollo de Aplicaciones “LOW CODE"</t>
  </si>
  <si>
    <t>3+0</t>
  </si>
  <si>
    <t>Seidor Opentrends, S.L.</t>
  </si>
  <si>
    <t>ICO-22-2024</t>
  </si>
  <si>
    <t>Servicio de gestión de los dominios de Internet para el Grupo ICO</t>
  </si>
  <si>
    <t>5+0</t>
  </si>
  <si>
    <t>ARSYS INTERNET SLU</t>
  </si>
  <si>
    <t>ICO-06-2024</t>
  </si>
  <si>
    <r>
      <t>Servicio de Limpieza, DDD, retirada de unidades higiénicas y de recipientes punzantes</t>
    </r>
    <r>
      <rPr>
        <b/>
        <sz val="11"/>
        <color theme="1"/>
        <rFont val="Gill Sans MT"/>
        <family val="2"/>
      </rPr>
      <t xml:space="preserve"> LOTE 2</t>
    </r>
    <r>
      <rPr>
        <sz val="11"/>
        <color theme="1"/>
        <rFont val="Gill Sans MT"/>
        <family val="2"/>
      </rPr>
      <t xml:space="preserve"> Nave Daganzo </t>
    </r>
  </si>
  <si>
    <t>LIMCAMAR, S.L.</t>
  </si>
  <si>
    <t>ICO-15-2024</t>
  </si>
  <si>
    <t>Mantenimiento de las licencias del software CA Automic actualmente en uso en el Instituto de Crédito Oficial</t>
  </si>
  <si>
    <t>UNION CENTRAL SOFTWARE, S.L.</t>
  </si>
  <si>
    <t>ICO-29-2024</t>
  </si>
  <si>
    <t>Contratación de la Póliza del Seguro de Responsabilidad Civil de Consejeros y Directivos del Grupo ICO</t>
  </si>
  <si>
    <t>1+0</t>
  </si>
  <si>
    <t>LIBERTY MUTUAL INSURANCE EUROPE, Sucursal en España</t>
  </si>
  <si>
    <r>
      <t xml:space="preserve">Servicio de Limpieza, DDD, retirada de unidades higiénicas y de recipientes punzantes </t>
    </r>
    <r>
      <rPr>
        <b/>
        <sz val="11"/>
        <color theme="1"/>
        <rFont val="Gill Sans MT"/>
        <family val="2"/>
      </rPr>
      <t xml:space="preserve">LOTE 1 </t>
    </r>
    <r>
      <rPr>
        <sz val="11"/>
        <color theme="1"/>
        <rFont val="Gill Sans MT"/>
        <family val="2"/>
      </rPr>
      <t>Edificio Prado, Madrazo y Zorrilla</t>
    </r>
  </si>
  <si>
    <t>UTE CLECE-INTEGRA</t>
  </si>
  <si>
    <t>ICO-30-2024</t>
  </si>
  <si>
    <t>Servicio de asesoramiento jurídico, representación y defensa legal en los Estados Unidos Mexicanos para la tramitación de devoluciones de cantidades retenidas y pagadas a la Hacienda Pública Mexicana derivadas de intereses percibidos por Instituto de Crédito Oficial, Entidad Pública Empresarial</t>
  </si>
  <si>
    <t>ECIJA LEGAL, S.L.U.</t>
  </si>
  <si>
    <t>ICO-24-2024</t>
  </si>
  <si>
    <t>Servicio de asistencia técnica para la definición de un plan de transición/descarbonización de la cartera del Instituto de Crédito Oficial, Entidad Pública Empresarial.</t>
  </si>
  <si>
    <t>ICO-34-2024</t>
  </si>
  <si>
    <t>Suministro de material de oficina no inventariable para el Grupo ICO</t>
  </si>
  <si>
    <t>FOLDER PAPELERIAS, S.A.</t>
  </si>
  <si>
    <t>ICO-35-2024</t>
  </si>
  <si>
    <r>
      <t xml:space="preserve">Pólizas de seguros de Daños en inmuebles del ICO y Obras de Arte (Estancia y Transporte) - </t>
    </r>
    <r>
      <rPr>
        <b/>
        <sz val="11"/>
        <color theme="1"/>
        <rFont val="Gill Sans MT"/>
        <family val="2"/>
      </rPr>
      <t xml:space="preserve">LOTE 2: </t>
    </r>
    <r>
      <rPr>
        <sz val="11"/>
        <color theme="1"/>
        <rFont val="Gill Sans MT"/>
        <family val="2"/>
      </rPr>
      <t>Obras de Arte (estancia y transporte)</t>
    </r>
  </si>
  <si>
    <t>LIBERTY MUTUAL INSURANCE EUROPE, Suc. en España</t>
  </si>
  <si>
    <r>
      <t xml:space="preserve">Pólizas de seguros de Daños en inmuebles del ICO y Obras de Arte (Estancia y Transporte) - </t>
    </r>
    <r>
      <rPr>
        <b/>
        <sz val="11"/>
        <color theme="1"/>
        <rFont val="Gill Sans MT"/>
        <family val="2"/>
      </rPr>
      <t xml:space="preserve">LOTE 1: </t>
    </r>
    <r>
      <rPr>
        <sz val="11"/>
        <color theme="1"/>
        <rFont val="Gill Sans MT"/>
        <family val="2"/>
      </rPr>
      <t>Daños patrimoniales en los inmueles propiedad del ICO</t>
    </r>
  </si>
  <si>
    <t>ZURICH INSURANCE EUROPE AG, SUCURSAL EN ESPAÑA</t>
  </si>
  <si>
    <t>ICO-21-2024</t>
  </si>
  <si>
    <t>Servicios de asesoramiento jurídico en operaciones de financiación internacional a través del Fondo para la Internacionalización de la Empresa, F.C.P.J. (FIEM) por el Instituto de Crédito Oficial, Entidad Pública Empresarial.</t>
  </si>
  <si>
    <t>CASES Y LACAMBRA ABOGADOS, S.L.P.</t>
  </si>
  <si>
    <t>ICO-32-2024</t>
  </si>
  <si>
    <t>Servicio de asesoramiento técnico y jurídico al Instituto de Crédito Oficial, para la inversión por parte del ICO en determinadas entidades/vehículos.</t>
  </si>
  <si>
    <t>UTE Analistas Financieros Internacionales, S.A. - Ramon y Cajal Abogados, S.L.P.</t>
  </si>
  <si>
    <t>ICO-37-2024</t>
  </si>
  <si>
    <r>
      <t xml:space="preserve">Póliza de seguro, para </t>
    </r>
    <r>
      <rPr>
        <b/>
        <sz val="11"/>
        <color theme="1"/>
        <rFont val="Gill Sans MT"/>
        <family val="2"/>
      </rPr>
      <t>Lote 1</t>
    </r>
    <r>
      <rPr>
        <sz val="11"/>
        <color theme="1"/>
        <rFont val="Gill Sans MT"/>
        <family val="2"/>
      </rPr>
      <t xml:space="preserve"> Responsabilidad Civil en las oficinas, locales, e inmuebles del Grupo ICO;</t>
    </r>
  </si>
  <si>
    <t>GENERALI ESPAÑA SA DE SEGUROS Y REASEGUROS</t>
  </si>
  <si>
    <r>
      <t xml:space="preserve">Póliza de seguro, para </t>
    </r>
    <r>
      <rPr>
        <b/>
        <sz val="11"/>
        <color theme="1"/>
        <rFont val="Gill Sans MT"/>
        <family val="2"/>
      </rPr>
      <t>Lote 2</t>
    </r>
    <r>
      <rPr>
        <sz val="11"/>
        <color theme="1"/>
        <rFont val="Gill Sans MT"/>
        <family val="2"/>
      </rPr>
      <t>: Accidentes colectivo para empleados del Grupo ICO</t>
    </r>
  </si>
  <si>
    <t>W.R. Berkley Europe AG, Sucursal en España</t>
  </si>
  <si>
    <t>ICO-26-2024</t>
  </si>
  <si>
    <r>
      <t xml:space="preserve">Comunicaciones telefónicas </t>
    </r>
    <r>
      <rPr>
        <b/>
        <sz val="11"/>
        <color theme="1"/>
        <rFont val="Gill Sans MT"/>
        <family val="2"/>
      </rPr>
      <t>Lote 1</t>
    </r>
    <r>
      <rPr>
        <sz val="11"/>
        <color theme="1"/>
        <rFont val="Gill Sans MT"/>
        <family val="2"/>
      </rPr>
      <t xml:space="preserve"> Comunicaciones unificadas y conexión a internet</t>
    </r>
  </si>
  <si>
    <t>ORANGE ESPAGNE, S.A.U.</t>
  </si>
  <si>
    <r>
      <t xml:space="preserve">Comunicaciones telefónicas </t>
    </r>
    <r>
      <rPr>
        <b/>
        <sz val="11"/>
        <color theme="1"/>
        <rFont val="Gill Sans MT"/>
        <family val="2"/>
      </rPr>
      <t>Lote 2</t>
    </r>
    <r>
      <rPr>
        <sz val="11"/>
        <color theme="1"/>
        <rFont val="Gill Sans MT"/>
        <family val="2"/>
      </rPr>
      <t xml:space="preserve"> Comunicaciones de las mesas de Tesorería y Mercados</t>
    </r>
  </si>
  <si>
    <t>EVOLUTIO CLOUD ENABLER S.A.</t>
  </si>
  <si>
    <t>ICO-31-2024</t>
  </si>
  <si>
    <t>Servicio de desarrollo y soporte técnico en la herramienta de desarrollo de software "LOW CODE" del Instituto de Crédito Oficial, Entidad Pública Empresarial</t>
  </si>
  <si>
    <t>BABEL SISTEMAS DE INFORMACIÓN, S.L.</t>
  </si>
  <si>
    <t>ICO-28-2024</t>
  </si>
  <si>
    <t>Servicios de asesoramiento jurídico nacional del Instituto de Crédito Oficial, Entidad Pública Empresarial</t>
  </si>
  <si>
    <t>ICO-25-2024</t>
  </si>
  <si>
    <t>Servicio de gestión integral de las plataformas TI para los fondos MRR del Instituto de Crédito Oficial, Entidad Pública Empresarial.</t>
  </si>
  <si>
    <t xml:space="preserve">UTE NTT DATA SPAIN, S.LU. - NTT DATA SPAIN INFRAESTURES ENGINEERING, S.L.U.  </t>
  </si>
  <si>
    <t>ICO-23-2024</t>
  </si>
  <si>
    <t>Servicio de asistencia técnica para la preparación de los requerimientos de información en materia de sostenibilidad de acuerdo con la directiva CSRD del Instituto de Crédito Oficial, Entidad Pública Empresarial.</t>
  </si>
  <si>
    <t>PRICEWATERHOUSECOOPERS ASESORES, S.L.</t>
  </si>
  <si>
    <t>ICO-43-2024</t>
  </si>
  <si>
    <r>
      <t xml:space="preserve">Contratación de Determinados Servicios de Auditoria y Verificación de Procedimientos - </t>
    </r>
    <r>
      <rPr>
        <b/>
        <sz val="11"/>
        <color theme="1"/>
        <rFont val="Gill Sans MT"/>
        <family val="2"/>
      </rPr>
      <t>LOTE 1:</t>
    </r>
    <r>
      <rPr>
        <sz val="11"/>
        <color theme="1"/>
        <rFont val="Gill Sans MT"/>
        <family val="2"/>
      </rPr>
      <t xml:space="preserve"> Emisión de los informes de auditoría de cuentas anuales y Emisión del informe complementario al de auditoría de cuentas anuales del ICO, E.P.E, a remitir al Banco de España</t>
    </r>
  </si>
  <si>
    <t>FORVIS MAZARS AUDITORES, S.L.P.</t>
  </si>
  <si>
    <r>
      <t xml:space="preserve">Contratación de Determinados Servicios de Auditoria y Verificación de Procedimientos - </t>
    </r>
    <r>
      <rPr>
        <b/>
        <sz val="11"/>
        <color theme="1"/>
        <rFont val="Gill Sans MT"/>
        <family val="2"/>
      </rPr>
      <t>LOTE 2</t>
    </r>
    <r>
      <rPr>
        <sz val="11"/>
        <color theme="1"/>
        <rFont val="Gill Sans MT"/>
        <family val="2"/>
      </rPr>
      <t>: Emisión del informe de verificación de los procedimientos y sistemas internos utilizados por el Instituto de Crédito Oficial</t>
    </r>
  </si>
  <si>
    <t>ICO-36-2024</t>
  </si>
  <si>
    <r>
      <t>Servicio de control y verificación "ex ante" del cumplimiento de las condiciones de la Facilidad "ICO MRR VERDE" y la Facilidad "ICO MRR EMPRESAS Y EMPRENDEDORES" -</t>
    </r>
    <r>
      <rPr>
        <b/>
        <sz val="11"/>
        <color theme="1"/>
        <rFont val="Gill Sans MT"/>
        <family val="2"/>
      </rPr>
      <t xml:space="preserve"> LOTE 1</t>
    </r>
    <r>
      <rPr>
        <sz val="11"/>
        <color theme="1"/>
        <rFont val="Gill Sans MT"/>
        <family val="2"/>
      </rPr>
      <t>: Facilidad "ICO MRR Verde"</t>
    </r>
  </si>
  <si>
    <r>
      <t>Servicio de control y verificación "ex ante" del cumplimiento de las condiciones de la Facilidad "ICO MRR VERDE" y la Facilidad "ICO MRR EMPRESAS Y EMPRENDEDORES" -</t>
    </r>
    <r>
      <rPr>
        <b/>
        <sz val="11"/>
        <color theme="1"/>
        <rFont val="Gill Sans MT"/>
        <family val="2"/>
      </rPr>
      <t xml:space="preserve"> LOTE 2</t>
    </r>
    <r>
      <rPr>
        <sz val="11"/>
        <color theme="1"/>
        <rFont val="Gill Sans MT"/>
        <family val="2"/>
      </rPr>
      <t>: Facilidad "ICO MRR Empresas y Emprendedores"</t>
    </r>
  </si>
  <si>
    <t>ICO-46-2024</t>
  </si>
  <si>
    <t>Licencias STATA</t>
  </si>
  <si>
    <t>TIMBERLAKE CONSULTING S.L</t>
  </si>
  <si>
    <t>ICO-49-2024</t>
  </si>
  <si>
    <t>Servicio descarga masiva de información de empresas, ficheros de grupos económicos y de situaciones concursales contenida en la base de datos INFORMA para el Instituto de Crédito Oficial, Entidad Pública Empresarial</t>
  </si>
  <si>
    <t>INFORMA D&amp;B, S.A.U. (S.M.E.)</t>
  </si>
  <si>
    <t>No</t>
  </si>
  <si>
    <t>ICO-48-2024</t>
  </si>
  <si>
    <t>Líneas de conexión a la intranet del Banco de España</t>
  </si>
  <si>
    <t>ICO-33-2024</t>
  </si>
  <si>
    <t>Servicio de recogida, destrucción y reciclaje de documentos en los edificios del Instituto de Crédito Oficial, Entidad Pública Empresarial</t>
  </si>
  <si>
    <t>SRCL CONSENUR, S.L.</t>
  </si>
  <si>
    <t>ICO-39-2024</t>
  </si>
  <si>
    <t>Servicio de validación automática de documentación de operaciones de Fondos MRR</t>
  </si>
  <si>
    <t>INETUM ESPAÑA, S.A</t>
  </si>
  <si>
    <t>ICO-41-2024</t>
  </si>
  <si>
    <t>Servicio de asesoramiento jurídico, representación y defensa legal en los Estados Unidos Mexicanos de ejecución de pagarés del Instituto de Crédito Oficial, Entidad Pública Empresarial</t>
  </si>
  <si>
    <t>ECIJA LEGAL, S.L.</t>
  </si>
  <si>
    <t>ICO-52-2024</t>
  </si>
  <si>
    <t>Patrocinio por parte del Instituto de Crédito Oficial a CEPYME</t>
  </si>
  <si>
    <t>CEPYME</t>
  </si>
  <si>
    <t>ICO-45-2024</t>
  </si>
  <si>
    <t>Servicio de experto externo para la emisión de informes de verificación del Estado de Información No Financiera (EINF) de las Cuentas Anuales consolidadas del Instituto de Crédito Oficial, conforme a los requisitos de la Ley 11/2018 y/o conforme a los estándares Global Reporting Initiative (GRI)</t>
  </si>
  <si>
    <t>AENOR CONFIA S.A.U.</t>
  </si>
  <si>
    <t>ICO-42-2024</t>
  </si>
  <si>
    <t>Servicio de control y verificación “ex ante” del cumplimiento de las condiciones en las operaciones canalizadas a través de la Facilidad “ICO MRR Promoción de Vivienda Social”</t>
  </si>
  <si>
    <t>GNC ASSURANCE &amp; ADVISORY SL</t>
  </si>
  <si>
    <t>ICO-38-2024</t>
  </si>
  <si>
    <t>Servicios de asesoramiento jurídico internacional del Instituto de Crédito Oficial, Entidad Pública Empresarial</t>
  </si>
  <si>
    <t>Roca Junyent, S.L.P.</t>
  </si>
  <si>
    <t>ICO-55-2024</t>
  </si>
  <si>
    <t>Patrocinio del Foro de Conciliación Sostenible, organizado por la Fundación Masfamilia, por parte del Instituto de Crédito Oficial, Entidad Pública Empresarial.</t>
  </si>
  <si>
    <t>98 días+0</t>
  </si>
  <si>
    <t>FUNDACIÓN MÁS FAMILIA</t>
  </si>
  <si>
    <t>ICO-57-2024</t>
  </si>
  <si>
    <t>Patrocinio del evento Spain Investors Day (SID) por parte del Instituto de Crédito Oficial, Entidad Pública Empresarial.</t>
  </si>
  <si>
    <t>1 mes+0</t>
  </si>
  <si>
    <t>SPAIN INVESTORS DAY, S.L.</t>
  </si>
  <si>
    <t>ICO-61-2024</t>
  </si>
  <si>
    <t>EMERGENCIA - Servicios de aseguramiento de la calidad para la puesta en marcha y desarrollo de la nueva línea de avales ICO-DANA</t>
  </si>
  <si>
    <t>ENTELGY CONSULTING S.A.</t>
  </si>
  <si>
    <t>ICO-62-2024</t>
  </si>
  <si>
    <t xml:space="preserve">EMERGENCIA - Servicios de mantenimiento correctivo, evolutivo y soporte para para la puesta en marcha y desarrollo de la nueva línea de avales ICO-DANA </t>
  </si>
  <si>
    <t>NTT Data Spain S.L.U.</t>
  </si>
  <si>
    <t>ICO-47-2024</t>
  </si>
  <si>
    <t>Servicios de Asesoramiento jurídico en operaciones financieras de captación de fondos y mercado de capitales</t>
  </si>
  <si>
    <t>ASHURST LLP</t>
  </si>
  <si>
    <t>ICO-53-2024</t>
  </si>
  <si>
    <t>Servicios Auxiliares en los edificios que constituyen la Sede Oficial del Instituto de Crédito Oficial, Entidad Pública Empresarial</t>
  </si>
  <si>
    <t>TRIANGLE SERVICIOS AUXILIARES</t>
  </si>
  <si>
    <t>Importe adjudicado</t>
  </si>
  <si>
    <t>Nº contratos adjudicados a PYMES</t>
  </si>
  <si>
    <t>4+0</t>
  </si>
  <si>
    <t>21 meses+0</t>
  </si>
  <si>
    <t>2,5+0</t>
  </si>
  <si>
    <t>8 meses+0</t>
  </si>
  <si>
    <t>Duración contrato (años) + prórroga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</si>
</sst>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Gill Sans MT"/>
      <family val="2"/>
    </font>
    <font>
      <sz val="11"/>
      <color theme="1"/>
      <name val="Gill Sans MT"/>
      <family val="2"/>
    </font>
    <font>
      <sz val="10"/>
      <color rgb="FF202020"/>
      <name val="Gill Sans MT"/>
      <family val="2"/>
    </font>
    <font>
      <b/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EBAB00"/>
        <bgColor indexed="0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626469"/>
      </left>
      <right style="thin">
        <color rgb="FF626469"/>
      </right>
      <top style="thin">
        <color rgb="FF626469"/>
      </top>
      <bottom style="thin">
        <color rgb="FF626469"/>
      </bottom>
      <diagonal/>
    </border>
    <border>
      <left style="thin">
        <color rgb="FF626469"/>
      </left>
      <right style="thin">
        <color rgb="FF626469"/>
      </right>
      <top style="thin">
        <color rgb="FF626469"/>
      </top>
      <bottom/>
      <diagonal/>
    </border>
    <border>
      <left style="thin">
        <color rgb="FF626469"/>
      </left>
      <right/>
      <top style="thin">
        <color rgb="FF62646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26469"/>
      </left>
      <right/>
      <top style="thin">
        <color rgb="FF626469"/>
      </top>
      <bottom style="thin">
        <color rgb="FF62646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26469"/>
      </right>
      <top style="thin">
        <color rgb="FF626469"/>
      </top>
      <bottom style="thin">
        <color rgb="FF6264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626469"/>
      </left>
      <right style="thin">
        <color rgb="FF626469"/>
      </right>
      <top/>
      <bottom style="thin">
        <color rgb="FF626469"/>
      </bottom>
      <diagonal/>
    </border>
    <border>
      <left style="thin">
        <color rgb="FF626469"/>
      </left>
      <right style="thin">
        <color rgb="FF626469"/>
      </right>
      <top/>
      <bottom/>
      <diagonal/>
    </border>
    <border>
      <left style="thin">
        <color rgb="FF62646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62646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2" borderId="2" xfId="0" applyFont="1" applyFill="1" applyBorder="1" applyAlignment="1" applyProtection="1">
      <alignment horizontal="left" vertical="center" wrapText="1" readingOrder="1"/>
      <protection locked="0"/>
    </xf>
    <xf numFmtId="44" fontId="3" fillId="2" borderId="2" xfId="1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>
      <alignment horizontal="left" vertical="center"/>
    </xf>
    <xf numFmtId="49" fontId="2" fillId="3" borderId="1" xfId="2" applyNumberForma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4" fontId="4" fillId="0" borderId="4" xfId="1" applyFont="1" applyFill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4" fontId="4" fillId="0" borderId="6" xfId="1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4" fillId="0" borderId="10" xfId="1" applyFont="1" applyBorder="1" applyAlignment="1">
      <alignment horizontal="left" vertical="center"/>
    </xf>
    <xf numFmtId="44" fontId="4" fillId="0" borderId="9" xfId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4" fontId="4" fillId="0" borderId="4" xfId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4" fontId="4" fillId="0" borderId="14" xfId="1" applyFont="1" applyBorder="1" applyAlignment="1">
      <alignment horizontal="left" vertical="center"/>
    </xf>
    <xf numFmtId="44" fontId="4" fillId="0" borderId="15" xfId="1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2" fillId="3" borderId="4" xfId="2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4" fontId="4" fillId="0" borderId="18" xfId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trataciondelestado.es/wps/portal/!ut/p/b0/04_Sj9CPykssy0xPLMnMz0vMAfIjU1JTC3Iy87KtUlJLEnNyUuNzMpMzSxKTgQr0w_Wj9KMyU1zLcvQjjQ2SLQqKzVxVDRL9PZw9i7PKvIyLMgJtbfULcnMdAaA7KMk!/" TargetMode="External"/><Relationship Id="rId21" Type="http://schemas.openxmlformats.org/officeDocument/2006/relationships/hyperlink" Target="https://contrataciondelestado.es/wps/poc?uri=deeplink:detalle_licitacion&amp;idEvl=W61%2FrjItgTq8ebB%2FXTwy0A%3D%3D" TargetMode="External"/><Relationship Id="rId42" Type="http://schemas.openxmlformats.org/officeDocument/2006/relationships/hyperlink" Target="https://contrataciondelestado.es/wps/portal/!ut/p/b0/DcrBCkBAEADQr3EeLg7KgTgoyo2di4Ydmoy1att8PsdXDxBmQEdRDgpyO9LfxjJ7FXcWlgOp8qKySaDtDzABAopto4LZ6xU5etMkaZL23Zs_2T3ScJQl-OuqPnMLxGE!/" TargetMode="External"/><Relationship Id="rId47" Type="http://schemas.openxmlformats.org/officeDocument/2006/relationships/hyperlink" Target="https://contrataciondelestado.es/wps/poc?uri=deeplink:detalle_licitacion&amp;idEvl=Fdc1xxPRjKAeC9GJQOEBkQ%3D%3D" TargetMode="External"/><Relationship Id="rId63" Type="http://schemas.openxmlformats.org/officeDocument/2006/relationships/hyperlink" Target="https://contrataciondelestado.es/wps/portal/!ut/p/b0/04_Sj9CPykssy0xPLMnMz0vMAfIjU1JTC3Iy87KtUlJLEnNyUuNzMpMzSxKTgQr0w_Wj9KMyU1zLcvQjy1JMwxIz06pyXfNUDRItXdL9tfMjvQNtbfULcnMdAe0UAsc!/" TargetMode="External"/><Relationship Id="rId68" Type="http://schemas.openxmlformats.org/officeDocument/2006/relationships/hyperlink" Target="https://contrataciondelestado.es/wps/portal/!ut/p/b1/jZDLboMwEEW_pR9QeTzGxizNyyZKCsGBFm8qFlGKlASpqvr9BUQXTRW3sxvpnHlc4kj3KCMZIAsYkhfirv3ncOo_hvHan-feidcgK5MkNwjSshRwmzaNMHM7C90EcJYE7aathC00QGHydNtQDhrF4qs226siYqDrKgOM61AEeckAvn24UwoWP7ZSqpgqkGGcghIZE3xPEYCvvgf41_0e4Md-bXd0HY9AtcXb_b-BP_5_Js6PwAr4Il4AX4beFDSSJzNejqSbsPDuJRrIgXT6lirjehq2qXaHSiMFEDNlyMWd86miYqje3vn48AX8giBF/" TargetMode="External"/><Relationship Id="rId7" Type="http://schemas.openxmlformats.org/officeDocument/2006/relationships/hyperlink" Target="https://contrataciondelestado.es/wps/poc?uri=deeplink:detalle_licitacion&amp;idEvl=9RV4jELHRLUS7pcxhTeWOg%3D%3D" TargetMode="External"/><Relationship Id="rId71" Type="http://schemas.openxmlformats.org/officeDocument/2006/relationships/hyperlink" Target="https://contrataciondelestado.es/wps/portal/!ut/p/b1/pdDdaoNAEAXgZ-kDhBnHdTde-rerYuLWRBP3pnhRWiGJEEqfP2tIKQjaQvZu4DvsmQED7coRxDxfMC7gCObSffcf3Vc_XLrTOBv-xpIyimRKuN65MVIR1zVPx5EsaC3w3Ig1eaP5LlOIWSrjonY8VMTv-aBJXoPMd1FVOkEKK8GZLF3EnzzOvAD_9_8cUPRcfk1_9T-AWSb4AEsnuoOlGyxuYZfcpsP5HVrLxG-TMqwsy_VmrxU5iBz20OqpmvRVOKoohLM5SSn9rNefV28IXm47v5Wp/" TargetMode="External"/><Relationship Id="rId2" Type="http://schemas.openxmlformats.org/officeDocument/2006/relationships/hyperlink" Target="https://contrataciondelestado.es/wps/poc?uri=deeplink:detalle_licitacion&amp;idEvl=MqeAU3bjb24UqXM96WStVA%3D%3D" TargetMode="External"/><Relationship Id="rId16" Type="http://schemas.openxmlformats.org/officeDocument/2006/relationships/hyperlink" Target="https://contrataciondelestado.es/wps/portal/!ut/p/b0/DcpLCoAgEADQIw0RFQUtWggR7Us3MajU0PiBTK9fywcPFOygPGY6MVHwyL-lsTYy-XswNiGzPZg0JdR_gA0UKDIiM8gmdGIu9VXls26XftWJn7eMI0Tnpg_4e3R3/" TargetMode="External"/><Relationship Id="rId29" Type="http://schemas.openxmlformats.org/officeDocument/2006/relationships/hyperlink" Target="https://contrataciondelestado.es/wps/poc?uri=deeplink:detalle_licitacion&amp;idEvl=Ci2nZ1UqpTzLIx6q1oPaMg%3D%3D" TargetMode="External"/><Relationship Id="rId11" Type="http://schemas.openxmlformats.org/officeDocument/2006/relationships/hyperlink" Target="https://contrataciondelestado.es/wps/poc?uri=deeplink:detalle_licitacion&amp;idEvl=vvChBqn4YRaLAncw3qdZkA%3D%3D" TargetMode="External"/><Relationship Id="rId24" Type="http://schemas.openxmlformats.org/officeDocument/2006/relationships/hyperlink" Target="https://contrataciondelestado.es/wps/portal/!ut/p/b0/04_Sj9CPykssy0xPLMnMz0vMAfIjU1JTC3Iy87KtUlJLEnNyUuNzMpMzSxKTgQr0w_Wj9KMyU1zLcvQjs1QNyswMMkwcQyvNi7XzfLKMyxzTTR1tbfULcnMdAYSDkdA!/" TargetMode="External"/><Relationship Id="rId32" Type="http://schemas.openxmlformats.org/officeDocument/2006/relationships/hyperlink" Target="https://contrataciondelestado.es/wps/poc?uri=deeplink:detalle_licitacion&amp;idEvl=VxQLohGblXLIGlsa0Wad%2Bw%3D%3D" TargetMode="External"/><Relationship Id="rId37" Type="http://schemas.openxmlformats.org/officeDocument/2006/relationships/hyperlink" Target="https://contrataciondelestado.es/wps/poc?uri=deeplink:detalle_licitacion&amp;idEvl=KQ8JzWWMEbV70UvEyYJSGw%3D%3D" TargetMode="External"/><Relationship Id="rId40" Type="http://schemas.openxmlformats.org/officeDocument/2006/relationships/hyperlink" Target="https://contrataciondelestado.es/wps/portal/!ut/p/b0/DcqxDkAwEADQDzLcYBGJQUTCaKK3yFUvXJxqKIm_1_ElDxAmQE-vrBTl9KTJxjEHFb-XjiOp8qyySKQlBRgBAcW1r4LBTexVsA1ZT852efPdwzNUFYTjqH85oRID/" TargetMode="External"/><Relationship Id="rId45" Type="http://schemas.openxmlformats.org/officeDocument/2006/relationships/hyperlink" Target="https://contrataciondelestado.es/wps/poc?uri=deeplink:detalle_licitacion&amp;idEvl=QtZFQJWvkF%2FXOjazN1Dw9Q%3D%3D" TargetMode="External"/><Relationship Id="rId53" Type="http://schemas.openxmlformats.org/officeDocument/2006/relationships/hyperlink" Target="https://contrataciondelestado.es/wps/portal/!ut/p/b0/04_Sj9CPykssy0xPLMnMz0vMAfIjU1JTC3Iy87KtUlJLEnNyUuNzMpMzSxKTgQr0w_Wj9KMyU1zLcvQjI30CzEINKr1UDUrMiv3SgsLNHANcXcptbfULcnMdAUrkTRA!/" TargetMode="External"/><Relationship Id="rId58" Type="http://schemas.openxmlformats.org/officeDocument/2006/relationships/hyperlink" Target="https://contrataciondelestado.es/wps/portal/!ut/p/b0/04_Sj9CPykssy0xPLMnMz0vMAfIjU1JTC3Iy87KtUlJLEnNyUuNzMpMzSxKTgQr0w_Wj9KMyU1zLcvQj_QqTK0tNSs1dUgtdK8p8vSKcfD08Am1t9Qtycx0BmUdPjA!!/" TargetMode="External"/><Relationship Id="rId66" Type="http://schemas.openxmlformats.org/officeDocument/2006/relationships/hyperlink" Target="https://contrataciondelestado.es/wps/portal/!ut/p/b0/DcqxCoAgEADQT7pACAoaHBqK1ihd4lKro9OEzH6_xgcPNMygA2baMdEVkH8r61xkCmdtXUJmtzAZSmj-ABNo0GTbzKC21Qt5jJ2KhSj7ajCJ7-dtGojeyw-rtSaj/" TargetMode="External"/><Relationship Id="rId5" Type="http://schemas.openxmlformats.org/officeDocument/2006/relationships/hyperlink" Target="https://contrataciondelestado.es/wps/poc?uri=deeplink:detalle_licitacion&amp;idEvl=V89FQ35AJbswYTJJ03sHog%3D%3D" TargetMode="External"/><Relationship Id="rId61" Type="http://schemas.openxmlformats.org/officeDocument/2006/relationships/hyperlink" Target="https://contrataciondelestado.es/wps/portal/!ut/p/b0/04_Sj9CPykssy0xPLMnMz0vMAfIjU1JTC3Iy87KtUlJLEnNyUuNzMpMzSxKTgQr0w_Wj9KMyU1zLcvQjDaNcskvdqrSzk4OKMpxyXD0C3YK9HW1t9Qtycx0BV3okMQ!!/" TargetMode="External"/><Relationship Id="rId19" Type="http://schemas.openxmlformats.org/officeDocument/2006/relationships/hyperlink" Target="https://contrataciondelestado.es/wps/portal/!ut/p/b0/04_Sj9CPykssy0xPLMnMz0vMAfIjU1JTC3Iy87KtUlJLEnNyUuNzMpMzSxKTgQr0w_Wj9KMyU1zLcvQj_Qyqgh1d3SsNAlMtUpOcVA0iQsorDRxtbfULcnMdAZgtEkg!/" TargetMode="External"/><Relationship Id="rId14" Type="http://schemas.openxmlformats.org/officeDocument/2006/relationships/hyperlink" Target="https://contrataciondelestado.es/wps/poc?uri=deeplink:detalle_licitacion&amp;idEvl=6qCPNiVkF5lt5r0ngvMetA%3D%3D" TargetMode="External"/><Relationship Id="rId22" Type="http://schemas.openxmlformats.org/officeDocument/2006/relationships/hyperlink" Target="https://contrataciondelestado.es/wps/portal/!ut/p/b0/04_Sj9CPykssy0xPLMnMz0vMAfIjU1JTC3Iy87KtUlJLEnNyUuNzMpMzSxKTgQr0w_Wj9KMyU1zLcvQjK5wKtINT3Nz98kNzff1zHCMqXFyzym1t9Qtycx0BE9Behw!!/" TargetMode="External"/><Relationship Id="rId27" Type="http://schemas.openxmlformats.org/officeDocument/2006/relationships/hyperlink" Target="https://contrataciondelestado.es/wps/portal/!ut/p/b0/04_Sj9CPykssy0xPLMnMz0vMAfIjU1JTC3Iy87KtUlJLEnNyUuNzMpMzSxKTgQr0w_Wj9KMyU1zLcvQjwzIio6r8KyLKQ11N_BLLPMOrfJM9HG1t9Qtycx0BBCOKSw!!/" TargetMode="External"/><Relationship Id="rId30" Type="http://schemas.openxmlformats.org/officeDocument/2006/relationships/hyperlink" Target="https://contrataciondelestado.es/wps/poc?uri=deeplink:detalle_licitacion&amp;idEvl=iEzxSvZCu1vECtSnloz%2BZQ%3D%3D" TargetMode="External"/><Relationship Id="rId35" Type="http://schemas.openxmlformats.org/officeDocument/2006/relationships/hyperlink" Target="https://contrataciondelestado.es/wps/poc?uri=deeplink:detalle_licitacion&amp;idEvl=lLT5ZjNwo8n%2Fa9DgO%2BoYKQ%3D%3D" TargetMode="External"/><Relationship Id="rId43" Type="http://schemas.openxmlformats.org/officeDocument/2006/relationships/hyperlink" Target="https://contrataciondelestado.es/wps/poc?uri=deeplink:detalle_licitacion&amp;idEvl=9JP0lFhVlfXL1rX3q%2FMAPA%3D%3D" TargetMode="External"/><Relationship Id="rId48" Type="http://schemas.openxmlformats.org/officeDocument/2006/relationships/hyperlink" Target="https://contrataciondelestado.es/wps/poc?uri=deeplink:detalle_licitacion&amp;idEvl=3p4uXzZXUTaGCFcHcNGIlQ%3D%3D" TargetMode="External"/><Relationship Id="rId56" Type="http://schemas.openxmlformats.org/officeDocument/2006/relationships/hyperlink" Target="https://contrataciondelestado.es/wps/portal/!ut/p/b0/04_Sj9CPykssy0xPLMnMz0vMAfIjU1JTC3Iy87KtUlJLEnNyUuNzMpMzSxKTgQr0w_Wj9KMyU1zLcvQjPV0S0_PKA0uNDcIdHX3NfQyMs30tHG1t9Qtycx0Bryb9Gg!!/" TargetMode="External"/><Relationship Id="rId64" Type="http://schemas.openxmlformats.org/officeDocument/2006/relationships/hyperlink" Target="https://contrataciondelestado.es/wps/portal/!ut/p/b0/DcoxDoAgDADA1zjXycGEwcHNOGlQFlOhMdVSHAh-X8ZLDhxs4BQLX5g5KUr1HoheYX36QBlF6BD2nNHXABYcOA5jEdiTn1fC5HW5mva8bad3ttNnDLwxDj_rbUk3/" TargetMode="External"/><Relationship Id="rId69" Type="http://schemas.openxmlformats.org/officeDocument/2006/relationships/hyperlink" Target="https://contrataciondelestado.es/wps/poc?uri=deeplink:detalle_licitacion&amp;idEvl=9JP0lFhVlfXL1rX3q%2FMAPA%3D%3D" TargetMode="External"/><Relationship Id="rId8" Type="http://schemas.openxmlformats.org/officeDocument/2006/relationships/hyperlink" Target="https://contrataciondelestado.es/wps/poc?uri=deeplink:detalle_licitacion&amp;idEvl=PFj4PoKDWznIGlsa0Wad%2Bw%3D%3D" TargetMode="External"/><Relationship Id="rId51" Type="http://schemas.openxmlformats.org/officeDocument/2006/relationships/hyperlink" Target="https://contrataciondelestado.es/wps/portal/!ut/p/b1/pdDNboMwDAfwZ9kDTDYmJHDkK4GOjQwKLblUHKoOqQVpmvb8C2i7TIJNam6Wfn_HNhjoHh1BzAsE4wKOYMb-c7j0H8M09te5NvzE0jKOZUbo126CVCRNw7O5JAs6Czw3Zu2u1bzOFWKeyaRoHA8V8SUftulrmAcuqkqnSFElOJOli_iTx5UX4v_-XwOK7sv79Nf8BzDbBL_B1okWsHWDzS3ski_ZdDtDZ5lYnUQh7KF7-q3KqLLNdvp5rxU5iHxWBdzMVUoZ5IN-e_em8OELWujX4g!!/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contrataciondelestado.es/wps/poc?uri=deeplink:detalle_licitacion&amp;idEvl=UHvpyUucsNh4zIRvjBVCSw%3D%3D" TargetMode="External"/><Relationship Id="rId12" Type="http://schemas.openxmlformats.org/officeDocument/2006/relationships/hyperlink" Target="https://contrataciondelestado.es/wps/poc?uri=deeplink:detalle_licitacion&amp;idEvl=oD6uMD61L6leKgd8LfVV9g%3D%3D" TargetMode="External"/><Relationship Id="rId17" Type="http://schemas.openxmlformats.org/officeDocument/2006/relationships/hyperlink" Target="https://contrataciondelestado.es/wps/portal/!ut/p/b0/04_Sj9CPykssy0xPLMnMz0vMAfIjU1JTC3Iy87KtUlJLEnNyUuNzMpMzSxKTgQr0w_Wj9KMyU1zLcvQjc_OLskwrKyrMSzyNyl0zApOSHQtL021t9Qtycx0BRi3QXA!!/" TargetMode="External"/><Relationship Id="rId25" Type="http://schemas.openxmlformats.org/officeDocument/2006/relationships/hyperlink" Target="https://contrataciondelestado.es/wps/portal/!ut/p/b0/DcqxDkAwEADQr-l8HcQgMRhsBhGhbpGLXri4lqHq9xlf8gDBAUbKslOSK5L-XjzzrRLPynMiVV5VNkm0_QFmQEDxbVZYcDqMHWkytihyW_bGPh0HN7x1DXcIzQfj9H8y/" TargetMode="External"/><Relationship Id="rId33" Type="http://schemas.openxmlformats.org/officeDocument/2006/relationships/hyperlink" Target="https://contrataciondelestado.es/wps/poc?uri=deeplink:detalle_licitacion&amp;idEvl=3nGW2KpCh5IkJPJS%2BPS9vg%3D%3D" TargetMode="External"/><Relationship Id="rId38" Type="http://schemas.openxmlformats.org/officeDocument/2006/relationships/hyperlink" Target="https://contrataciondelestado.es/wps/poc?uri=deeplink:detalle_licitacion&amp;idEvl=8KHmprMicWV%2FP7lJ7Fu0SA%3D%3D" TargetMode="External"/><Relationship Id="rId46" Type="http://schemas.openxmlformats.org/officeDocument/2006/relationships/hyperlink" Target="https://contrataciondelestado.es/wps/poc?uri=deeplink:detalle_licitacion&amp;idEvl=5O84O5KmtXd4zIRvjBVCSw%3D%3D" TargetMode="External"/><Relationship Id="rId59" Type="http://schemas.openxmlformats.org/officeDocument/2006/relationships/hyperlink" Target="https://contrataciondelestado.es/wps/portal/!ut/p/b0/04_Sj9CPykssy0xPLMnMz0vMAfIjU1JTC3Iy87KtUlJLEnNyUuNzMpMzSxKTgQr0w_Wj9KMyU1zLcvQjq9IKzPLM08qzXQpDKnPcqyJzndwsA21t9Qtycx0BQMU_dQ!!/" TargetMode="External"/><Relationship Id="rId67" Type="http://schemas.openxmlformats.org/officeDocument/2006/relationships/hyperlink" Target="https://contrataciondelestado.es/wps/portal/!ut/p/b0/04_Sj9CPykssy0xPLMnMz0vMAfIjU1JTC3Iy87KtUlJLEnNyUuNzMpMzSxKTgQr0w_Wj9KMyU1zLcvQjzd20jbK8A0udklUNDA08grzKLUJc8wJtbfULcnMdARxnglY!/" TargetMode="External"/><Relationship Id="rId20" Type="http://schemas.openxmlformats.org/officeDocument/2006/relationships/hyperlink" Target="https://contrataciondelestado.es/wps/poc?uri=deeplink:detalle_licitacion&amp;idEvl=ijrM8fX3pbFVYjgxA4nMUw%3D%3D" TargetMode="External"/><Relationship Id="rId41" Type="http://schemas.openxmlformats.org/officeDocument/2006/relationships/hyperlink" Target="https://contrataciondelestado.es/wps/portal/!ut/p/b0/DcrBCkBAEADQr3EeLg7KgTgoyo2di4Ydmoy1att8PsdXDxBmQEdRDgpyO9LfxjJ7FXcWlgOp8qKySaDtDzABAopto4LZ6xU5etMkaZL23Zs_2T3ScJQl-OuqPnMLxGE!/" TargetMode="External"/><Relationship Id="rId54" Type="http://schemas.openxmlformats.org/officeDocument/2006/relationships/hyperlink" Target="https://contrataciondelestado.es/wps/portal/!ut/p/b0/DcqxCoAgEADQD2q45sChISSIoMl0iUOPODpNUOz3c3zwwMEJLmHjGyu_CaXbBqIsnJ4pUEURuoQ9V_Q9gAEHjsPSBGw5rD-93mhvq5aCo8EwfEpBjnH-AQF1lzM!/" TargetMode="External"/><Relationship Id="rId62" Type="http://schemas.openxmlformats.org/officeDocument/2006/relationships/hyperlink" Target="https://contrataciondelestado.es/wps/portal/!ut/p/b0/04_Sj9CPykssy0xPLMnMz0vMAfIjU1JTC3Iy87KtUlJLEnNyUuNzMpMzSxKTgQr0w_Wj9KMyU1zLcvQjzfzLnb09ncucyz1KE1UNMg1NylUNAnwcbW31C3JzHQE40kck/" TargetMode="External"/><Relationship Id="rId70" Type="http://schemas.openxmlformats.org/officeDocument/2006/relationships/hyperlink" Target="https://contrataciondelestado.es/wps/portal/!ut/p/b0/04_Sj9CPykssy0xPLMnMz0vMAfIjU1JTC3Iy87KtUlJLEnNyUuNzMpMzSxKTgQr0w_Wj9KMyU1zLcvQjA4uTjILT0yqMVQ0sElOSPIydK4sDSwNtbfULcnMdAT6gQi4!/" TargetMode="External"/><Relationship Id="rId1" Type="http://schemas.openxmlformats.org/officeDocument/2006/relationships/hyperlink" Target="https://contrataciondelestado.es/wps/poc?uri=deeplink:detalle_licitacion&amp;idEvl=zXEcMpItPl7yoM4us5k4vw%3D%3D" TargetMode="External"/><Relationship Id="rId6" Type="http://schemas.openxmlformats.org/officeDocument/2006/relationships/hyperlink" Target="https://contrataciondelestado.es/wps/poc?uri=deeplink:detalle_licitacion&amp;idEvl=jK8zim6jbnidkQsA7ROvsg%3D%3D" TargetMode="External"/><Relationship Id="rId15" Type="http://schemas.openxmlformats.org/officeDocument/2006/relationships/hyperlink" Target="https://contrataciondelestado.es/wps/portal/!ut/p/b0/04_Sj9CPykssy0xPLMnMz0vMAfIjU1JTC3Iy87KtUlJLEnNyUuNzMpMzSxKTgQr0w_Wj9KMyU1zLcvQjtQudMgIDzEMMzZJDCyN8Lc3Cg0vCHG1t9Qtycx0BAApGTg!!/" TargetMode="External"/><Relationship Id="rId23" Type="http://schemas.openxmlformats.org/officeDocument/2006/relationships/hyperlink" Target="https://contrataciondelestado.es/wps/poc?uri=deeplink:detalle_licitacion&amp;idEvl=WNCqNNupZeUXhk1FZxEyvw%3D%3D" TargetMode="External"/><Relationship Id="rId28" Type="http://schemas.openxmlformats.org/officeDocument/2006/relationships/hyperlink" Target="https://contrataciondelestado.es/wps/poc?uri=deeplink:detalle_licitacion&amp;idEvl=iEziCaga8C8eC9GJQOEBkQ%3D%3D" TargetMode="External"/><Relationship Id="rId36" Type="http://schemas.openxmlformats.org/officeDocument/2006/relationships/hyperlink" Target="https://contrataciondelestado.es/wps/poc?uri=deeplink:detalle_licitacion&amp;idEvl=SJXDHIH73WEzjChw4z%2FXvw%3D%3D" TargetMode="External"/><Relationship Id="rId49" Type="http://schemas.openxmlformats.org/officeDocument/2006/relationships/hyperlink" Target="https://contrataciondelestado.es/wps/poc?uri=deeplink:detalle_licitacion&amp;idEvl=h6tUBAojWVGdkQsA7ROvsg%3D%3D" TargetMode="External"/><Relationship Id="rId57" Type="http://schemas.openxmlformats.org/officeDocument/2006/relationships/hyperlink" Target="https://contrataciondelestado.es/wps/portal/!ut/p/b0/DcrBCkBAEADQTxoue1AOioNQbpiLJjs0Gbsr2-bzOb56gDADOkpyUBTvSH8vljmouLOwHEmVV5VNIm1_gAkQUGyTFJYM_T50DztT9-1r7tyPNBxlCeG6qg__y-ql/" TargetMode="External"/><Relationship Id="rId10" Type="http://schemas.openxmlformats.org/officeDocument/2006/relationships/hyperlink" Target="https://contrataciondelestado.es/wps/poc?uri=deeplink:detalle_licitacion&amp;idEvl=40w%2BvNvUXYr9pbnDwlaUlg%3D%3D" TargetMode="External"/><Relationship Id="rId31" Type="http://schemas.openxmlformats.org/officeDocument/2006/relationships/hyperlink" Target="https://contrataciondelestado.es/wps/poc?uri=deeplink:detalle_licitacion&amp;idEvl=7F%2B2jKQuBc%2F10HRJw8TEnQ%3D%3D" TargetMode="External"/><Relationship Id="rId44" Type="http://schemas.openxmlformats.org/officeDocument/2006/relationships/hyperlink" Target="https://contrataciondelestado.es/wps/portal/!ut/p/b1/pZDLasMwEEW_pR9QNBq97KXkh-yQ1o4dO7U2xYvSGpIYSun3VzbppmC10NkNnDPMvcSR4Z4q5CJWXCryRNx1_Jxex49pvo7nZXfymWdVkuQFQtSyFHCfdp0slhU9MHhAsIT3u76WbWkByiJP9x0VYFGuvu6zgy5jBrapM0DTKMnzigF8-7AxGlbftFGkDdUQKZOClhmT4kARQNz8APCn_7cAi__zI_wt_4m4MAI3IFTxCoQ6DKbwIR-L-fJCBo-pzU8skCMZsp9UZRp_bFc_HGuLFEAuVE4u7pz7icupfnsX890XbVVMVA!!/" TargetMode="External"/><Relationship Id="rId52" Type="http://schemas.openxmlformats.org/officeDocument/2006/relationships/hyperlink" Target="https://contrataciondelestado.es/wps/portal/!ut/p/b0/04_Sj9CPykssy0xPLMnMz0vMAfIjU1JTC3Iy87KtUlJLEnNyUuNzMpMzSxKTgQr0w_Wj9KMyU1zLcvQjfSzKi3PTXS0rzLwC3YJTvZ2DSvNMAm1t9Qtycx0BObUxlA!!/" TargetMode="External"/><Relationship Id="rId60" Type="http://schemas.openxmlformats.org/officeDocument/2006/relationships/hyperlink" Target="https://contrataciondelestado.es/wps/portal/!ut/p/b0/Dco7CoAwDADQI0UHF8Ghg4KDiJOaRYINGoz1F3p-Oz54gDABBoqykckVSJNnz3yrhKP0bKTKi8oqRmsKMAICiq-jwvz1MuDTtLnbrXizsMWOzVUV3OfpfjONCkM!/" TargetMode="External"/><Relationship Id="rId65" Type="http://schemas.openxmlformats.org/officeDocument/2006/relationships/hyperlink" Target="https://contrataciondelestado.es/wps/portal/!ut/p/b0/04_Sj9CPykssy0xPLMnMz0vMAfIjU1JTC3Iy87KtUlJLEnNyUuNzMpMzSxKTgQr0w_Wj9KMyU1zLcvQjvTItzbzCjdL8vEOc08ICPVxSC7LcA21t9Qtycx0BvmEwqg!!/" TargetMode="External"/><Relationship Id="rId4" Type="http://schemas.openxmlformats.org/officeDocument/2006/relationships/hyperlink" Target="https://contrataciondelestado.es/wps/poc?uri=deeplink:detalle_licitacion&amp;idEvl=JWH7TpDG4%2BIeIBJRHQiPkQ%3D%3D" TargetMode="External"/><Relationship Id="rId9" Type="http://schemas.openxmlformats.org/officeDocument/2006/relationships/hyperlink" Target="https://contrataciondelestado.es/wps/poc?uri=deeplink:detalle_licitacion&amp;idEvl=b3erueOAQvXIGlsa0Wad%2Bw%3D%3D" TargetMode="External"/><Relationship Id="rId13" Type="http://schemas.openxmlformats.org/officeDocument/2006/relationships/hyperlink" Target="https://contrataciondelestado.es/wps/poc?uri=deeplink:detalle_licitacion&amp;idEvl=nLoNdqX6nBE4NavIWzMcHA%3D%3D" TargetMode="External"/><Relationship Id="rId18" Type="http://schemas.openxmlformats.org/officeDocument/2006/relationships/hyperlink" Target="https://contrataciondelestado.es/wps/poc?uri=deeplink:detalle_licitacion&amp;idEvl=X7nWfYbGujv5Rey58Yagpg%3D%3D" TargetMode="External"/><Relationship Id="rId39" Type="http://schemas.openxmlformats.org/officeDocument/2006/relationships/hyperlink" Target="https://contrataciondelestado.es/wps/portal/!ut/p/b0/DcqxDkAwEADQDzLcYBGJQUTCaKK3yFUvXJxqKIm_1_ElDxAmQE-vrBTl9KTJxjEHFb-XjiOp8qyySKQlBRgBAcW1r4LBTexVsA1ZT852efPdwzNUFYTjqH85oRID/" TargetMode="External"/><Relationship Id="rId34" Type="http://schemas.openxmlformats.org/officeDocument/2006/relationships/hyperlink" Target="https://contrataciondelestado.es/wps/poc?uri=deeplink:detalle_licitacion&amp;idEvl=eFiTuoAyokk7%2B9FIQYNjeQ%3D%3D" TargetMode="External"/><Relationship Id="rId50" Type="http://schemas.openxmlformats.org/officeDocument/2006/relationships/hyperlink" Target="https://contrataciondelestado.es/wps/poc?uri=deeplink:detalle_licitacion&amp;idEvl=h6tUBAojWVGdkQsA7ROvsg%3D%3D" TargetMode="External"/><Relationship Id="rId55" Type="http://schemas.openxmlformats.org/officeDocument/2006/relationships/hyperlink" Target="https://contrataciondelestado.es/wps/portal/!ut/p/b0/04_Sj9CPykssy0xPLMnMz0vMAfIjU1JTC3Iy87KtUlJLEnNyUuNzMpMzSxKTgQr0w_Wj9KMyU1zLcvQjA4uTjILT0yqMVQ0sElOSPIydK4sDSwNtbfULcnMdAT6gQi4!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F48C-C606-4A4A-8722-BA14C1EED3E0}">
  <sheetPr>
    <pageSetUpPr fitToPage="1"/>
  </sheetPr>
  <dimension ref="A1:O74"/>
  <sheetViews>
    <sheetView tabSelected="1" zoomScale="98" zoomScaleNormal="98" workbookViewId="0">
      <pane ySplit="1" topLeftCell="A2" activePane="bottomLeft" state="frozen"/>
      <selection pane="bottomLeft" activeCell="J5" sqref="J5"/>
    </sheetView>
  </sheetViews>
  <sheetFormatPr baseColWidth="10" defaultColWidth="8.88671875" defaultRowHeight="18" x14ac:dyDescent="0.3"/>
  <cols>
    <col min="1" max="1" width="18" style="39" customWidth="1"/>
    <col min="2" max="2" width="18" style="39" hidden="1" customWidth="1"/>
    <col min="3" max="3" width="22.6640625" style="39" hidden="1" customWidth="1"/>
    <col min="4" max="4" width="18" style="39" hidden="1" customWidth="1"/>
    <col min="5" max="5" width="50.6640625" style="38" customWidth="1"/>
    <col min="6" max="6" width="15.33203125" style="39" customWidth="1"/>
    <col min="7" max="7" width="12.6640625" style="39" bestFit="1" customWidth="1"/>
    <col min="8" max="8" width="17.33203125" style="39" customWidth="1"/>
    <col min="9" max="9" width="15.33203125" style="39" customWidth="1"/>
    <col min="10" max="10" width="16.6640625" style="40" customWidth="1"/>
    <col min="11" max="11" width="18.44140625" style="4" bestFit="1" customWidth="1"/>
    <col min="12" max="12" width="18" style="40" customWidth="1"/>
    <col min="13" max="13" width="12.6640625" style="39" bestFit="1" customWidth="1"/>
    <col min="14" max="14" width="30" style="38" customWidth="1"/>
    <col min="15" max="15" width="18" style="39" customWidth="1"/>
    <col min="16" max="16384" width="8.88671875" style="4"/>
  </cols>
  <sheetData>
    <row r="1" spans="1:15" ht="10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245</v>
      </c>
      <c r="J1" s="3" t="s">
        <v>8</v>
      </c>
      <c r="K1" s="2" t="s">
        <v>9</v>
      </c>
      <c r="L1" s="3" t="s">
        <v>10</v>
      </c>
      <c r="M1" s="1" t="s">
        <v>11</v>
      </c>
      <c r="N1" s="2" t="s">
        <v>12</v>
      </c>
      <c r="O1" s="1" t="s">
        <v>13</v>
      </c>
    </row>
    <row r="2" spans="1:15" ht="36" x14ac:dyDescent="0.3">
      <c r="A2" s="5" t="s">
        <v>14</v>
      </c>
      <c r="B2" s="6" t="s">
        <v>15</v>
      </c>
      <c r="C2" s="6" t="s">
        <v>16</v>
      </c>
      <c r="D2" s="6" t="s">
        <v>17</v>
      </c>
      <c r="E2" s="7" t="s">
        <v>18</v>
      </c>
      <c r="F2" s="8">
        <v>45294</v>
      </c>
      <c r="G2" s="8">
        <v>45312</v>
      </c>
      <c r="H2" s="8">
        <v>46042</v>
      </c>
      <c r="I2" s="9" t="s">
        <v>19</v>
      </c>
      <c r="J2" s="10">
        <v>32000</v>
      </c>
      <c r="K2" s="10">
        <v>80000</v>
      </c>
      <c r="L2" s="10">
        <f>48000/5*2</f>
        <v>19200</v>
      </c>
      <c r="M2" s="9">
        <v>6</v>
      </c>
      <c r="N2" s="7" t="s">
        <v>20</v>
      </c>
      <c r="O2" s="6" t="s">
        <v>21</v>
      </c>
    </row>
    <row r="3" spans="1:15" ht="36" x14ac:dyDescent="0.3">
      <c r="A3" s="5" t="s">
        <v>23</v>
      </c>
      <c r="B3" s="6" t="s">
        <v>15</v>
      </c>
      <c r="C3" s="6" t="s">
        <v>16</v>
      </c>
      <c r="D3" s="6" t="s">
        <v>17</v>
      </c>
      <c r="E3" s="7" t="s">
        <v>24</v>
      </c>
      <c r="F3" s="8">
        <v>45295</v>
      </c>
      <c r="G3" s="8">
        <v>45295</v>
      </c>
      <c r="H3" s="8">
        <v>45660</v>
      </c>
      <c r="I3" s="9" t="s">
        <v>25</v>
      </c>
      <c r="J3" s="10">
        <v>7114.43</v>
      </c>
      <c r="K3" s="10">
        <v>14228.88</v>
      </c>
      <c r="L3" s="10">
        <f>J3</f>
        <v>7114.43</v>
      </c>
      <c r="M3" s="9">
        <v>8</v>
      </c>
      <c r="N3" s="7" t="s">
        <v>26</v>
      </c>
      <c r="O3" s="6" t="s">
        <v>21</v>
      </c>
    </row>
    <row r="4" spans="1:15" ht="54" x14ac:dyDescent="0.3">
      <c r="A4" s="5" t="s">
        <v>27</v>
      </c>
      <c r="B4" s="6" t="s">
        <v>28</v>
      </c>
      <c r="C4" s="6" t="s">
        <v>29</v>
      </c>
      <c r="D4" s="6" t="s">
        <v>17</v>
      </c>
      <c r="E4" s="7" t="s">
        <v>30</v>
      </c>
      <c r="F4" s="8">
        <v>45299</v>
      </c>
      <c r="G4" s="8">
        <v>45299</v>
      </c>
      <c r="H4" s="8">
        <v>44933</v>
      </c>
      <c r="I4" s="9" t="s">
        <v>31</v>
      </c>
      <c r="J4" s="10">
        <v>694000</v>
      </c>
      <c r="K4" s="10">
        <v>2082000</v>
      </c>
      <c r="L4" s="10">
        <f>1873800/3</f>
        <v>624600</v>
      </c>
      <c r="M4" s="9">
        <v>6</v>
      </c>
      <c r="N4" s="7" t="s">
        <v>32</v>
      </c>
      <c r="O4" s="6" t="s">
        <v>22</v>
      </c>
    </row>
    <row r="5" spans="1:15" ht="72" x14ac:dyDescent="0.3">
      <c r="A5" s="5" t="s">
        <v>33</v>
      </c>
      <c r="B5" s="6" t="s">
        <v>15</v>
      </c>
      <c r="C5" s="6" t="s">
        <v>16</v>
      </c>
      <c r="D5" s="6" t="s">
        <v>17</v>
      </c>
      <c r="E5" s="7" t="s">
        <v>34</v>
      </c>
      <c r="F5" s="8">
        <v>45301</v>
      </c>
      <c r="G5" s="8">
        <v>45301</v>
      </c>
      <c r="H5" s="8">
        <v>45666</v>
      </c>
      <c r="I5" s="9" t="s">
        <v>31</v>
      </c>
      <c r="J5" s="10">
        <v>10000</v>
      </c>
      <c r="K5" s="10">
        <v>20000</v>
      </c>
      <c r="L5" s="10">
        <v>6480</v>
      </c>
      <c r="M5" s="9">
        <v>4</v>
      </c>
      <c r="N5" s="7" t="s">
        <v>35</v>
      </c>
      <c r="O5" s="6" t="s">
        <v>21</v>
      </c>
    </row>
    <row r="6" spans="1:15" ht="36" x14ac:dyDescent="0.3">
      <c r="A6" s="5" t="s">
        <v>36</v>
      </c>
      <c r="B6" s="6" t="s">
        <v>37</v>
      </c>
      <c r="C6" s="6" t="s">
        <v>38</v>
      </c>
      <c r="D6" s="6" t="s">
        <v>17</v>
      </c>
      <c r="E6" s="7" t="s">
        <v>39</v>
      </c>
      <c r="F6" s="8">
        <v>45328</v>
      </c>
      <c r="G6" s="8">
        <v>45329</v>
      </c>
      <c r="H6" s="11" t="s">
        <v>40</v>
      </c>
      <c r="I6" s="9" t="s">
        <v>138</v>
      </c>
      <c r="J6" s="10">
        <v>7000</v>
      </c>
      <c r="K6" s="10">
        <v>7000</v>
      </c>
      <c r="L6" s="10">
        <v>7000</v>
      </c>
      <c r="M6" s="9">
        <v>1</v>
      </c>
      <c r="N6" s="7" t="s">
        <v>41</v>
      </c>
      <c r="O6" s="6" t="s">
        <v>21</v>
      </c>
    </row>
    <row r="7" spans="1:15" ht="36" x14ac:dyDescent="0.3">
      <c r="A7" s="5" t="s">
        <v>42</v>
      </c>
      <c r="B7" s="6" t="s">
        <v>15</v>
      </c>
      <c r="C7" s="6" t="s">
        <v>16</v>
      </c>
      <c r="D7" s="6" t="s">
        <v>17</v>
      </c>
      <c r="E7" s="7" t="s">
        <v>43</v>
      </c>
      <c r="F7" s="8">
        <v>45328</v>
      </c>
      <c r="G7" s="8">
        <v>45328</v>
      </c>
      <c r="H7" s="8">
        <v>45327</v>
      </c>
      <c r="I7" s="9" t="s">
        <v>31</v>
      </c>
      <c r="J7" s="10">
        <v>3619</v>
      </c>
      <c r="K7" s="10">
        <v>10857</v>
      </c>
      <c r="L7" s="10">
        <v>3619</v>
      </c>
      <c r="M7" s="9">
        <v>2</v>
      </c>
      <c r="N7" s="12" t="s">
        <v>44</v>
      </c>
      <c r="O7" s="6" t="s">
        <v>21</v>
      </c>
    </row>
    <row r="8" spans="1:15" ht="36" x14ac:dyDescent="0.3">
      <c r="A8" s="5" t="s">
        <v>45</v>
      </c>
      <c r="B8" s="6" t="s">
        <v>15</v>
      </c>
      <c r="C8" s="6" t="s">
        <v>29</v>
      </c>
      <c r="D8" s="6" t="s">
        <v>17</v>
      </c>
      <c r="E8" s="7" t="s">
        <v>46</v>
      </c>
      <c r="F8" s="8">
        <v>45329</v>
      </c>
      <c r="G8" s="8">
        <v>45330</v>
      </c>
      <c r="H8" s="8">
        <v>45695</v>
      </c>
      <c r="I8" s="9" t="s">
        <v>138</v>
      </c>
      <c r="J8" s="10">
        <v>150000</v>
      </c>
      <c r="K8" s="10">
        <v>150000</v>
      </c>
      <c r="L8" s="10">
        <v>150000</v>
      </c>
      <c r="M8" s="9">
        <v>1</v>
      </c>
      <c r="N8" s="7" t="s">
        <v>47</v>
      </c>
      <c r="O8" s="6" t="s">
        <v>22</v>
      </c>
    </row>
    <row r="9" spans="1:15" x14ac:dyDescent="0.3">
      <c r="A9" s="5" t="s">
        <v>48</v>
      </c>
      <c r="B9" s="6" t="s">
        <v>15</v>
      </c>
      <c r="C9" s="6" t="s">
        <v>16</v>
      </c>
      <c r="D9" s="6" t="s">
        <v>17</v>
      </c>
      <c r="E9" s="7" t="s">
        <v>49</v>
      </c>
      <c r="F9" s="8">
        <v>45330</v>
      </c>
      <c r="G9" s="8">
        <v>45336</v>
      </c>
      <c r="H9" s="8">
        <v>45701</v>
      </c>
      <c r="I9" s="9" t="s">
        <v>25</v>
      </c>
      <c r="J9" s="10">
        <v>4109.3500000000004</v>
      </c>
      <c r="K9" s="10">
        <v>8218.69</v>
      </c>
      <c r="L9" s="10">
        <v>4109.3500000000004</v>
      </c>
      <c r="M9" s="9">
        <v>2</v>
      </c>
      <c r="N9" s="12" t="s">
        <v>50</v>
      </c>
      <c r="O9" s="6" t="s">
        <v>21</v>
      </c>
    </row>
    <row r="10" spans="1:15" ht="36" x14ac:dyDescent="0.3">
      <c r="A10" s="5" t="s">
        <v>51</v>
      </c>
      <c r="B10" s="6" t="s">
        <v>15</v>
      </c>
      <c r="C10" s="6" t="s">
        <v>16</v>
      </c>
      <c r="D10" s="6" t="s">
        <v>52</v>
      </c>
      <c r="E10" s="7" t="s">
        <v>53</v>
      </c>
      <c r="F10" s="8">
        <v>45330</v>
      </c>
      <c r="G10" s="8">
        <v>45330</v>
      </c>
      <c r="H10" s="8">
        <v>46790</v>
      </c>
      <c r="I10" s="9" t="s">
        <v>241</v>
      </c>
      <c r="J10" s="10">
        <v>44040.76</v>
      </c>
      <c r="K10" s="10">
        <v>44040.76</v>
      </c>
      <c r="L10" s="10">
        <v>44040.76</v>
      </c>
      <c r="M10" s="9">
        <v>2</v>
      </c>
      <c r="N10" s="12" t="s">
        <v>54</v>
      </c>
      <c r="O10" s="6" t="s">
        <v>21</v>
      </c>
    </row>
    <row r="11" spans="1:15" ht="36" x14ac:dyDescent="0.3">
      <c r="A11" s="5" t="s">
        <v>55</v>
      </c>
      <c r="B11" s="6" t="s">
        <v>15</v>
      </c>
      <c r="C11" s="6" t="s">
        <v>16</v>
      </c>
      <c r="D11" s="6" t="s">
        <v>17</v>
      </c>
      <c r="E11" s="7" t="s">
        <v>56</v>
      </c>
      <c r="F11" s="8">
        <v>45338</v>
      </c>
      <c r="G11" s="8">
        <v>45341</v>
      </c>
      <c r="H11" s="8">
        <v>45706</v>
      </c>
      <c r="I11" s="9" t="s">
        <v>25</v>
      </c>
      <c r="J11" s="10">
        <v>14545.45</v>
      </c>
      <c r="K11" s="10">
        <v>29090.91</v>
      </c>
      <c r="L11" s="10">
        <v>14545.45</v>
      </c>
      <c r="M11" s="9">
        <v>1</v>
      </c>
      <c r="N11" s="12" t="s">
        <v>57</v>
      </c>
      <c r="O11" s="6" t="s">
        <v>22</v>
      </c>
    </row>
    <row r="12" spans="1:15" ht="36" x14ac:dyDescent="0.3">
      <c r="A12" s="5" t="s">
        <v>58</v>
      </c>
      <c r="B12" s="6" t="s">
        <v>15</v>
      </c>
      <c r="C12" s="6" t="s">
        <v>29</v>
      </c>
      <c r="D12" s="6" t="s">
        <v>17</v>
      </c>
      <c r="E12" s="7" t="s">
        <v>59</v>
      </c>
      <c r="F12" s="8">
        <v>45357</v>
      </c>
      <c r="G12" s="8">
        <v>45357</v>
      </c>
      <c r="H12" s="8">
        <v>46817</v>
      </c>
      <c r="I12" s="9" t="s">
        <v>60</v>
      </c>
      <c r="J12" s="10">
        <v>1024910.08</v>
      </c>
      <c r="K12" s="10">
        <v>1281137.6100000001</v>
      </c>
      <c r="L12" s="10">
        <f>1255386.74/5*4</f>
        <v>1004309.392</v>
      </c>
      <c r="M12" s="9">
        <v>1</v>
      </c>
      <c r="N12" s="7" t="s">
        <v>61</v>
      </c>
      <c r="O12" s="6" t="s">
        <v>22</v>
      </c>
    </row>
    <row r="13" spans="1:15" ht="54" x14ac:dyDescent="0.3">
      <c r="A13" s="5" t="s">
        <v>62</v>
      </c>
      <c r="B13" s="6" t="s">
        <v>15</v>
      </c>
      <c r="C13" s="6" t="s">
        <v>29</v>
      </c>
      <c r="D13" s="6" t="s">
        <v>17</v>
      </c>
      <c r="E13" s="7" t="s">
        <v>63</v>
      </c>
      <c r="F13" s="8">
        <v>45366</v>
      </c>
      <c r="G13" s="8">
        <v>45366</v>
      </c>
      <c r="H13" s="8">
        <v>46011</v>
      </c>
      <c r="I13" s="9" t="s">
        <v>242</v>
      </c>
      <c r="J13" s="10">
        <v>225000</v>
      </c>
      <c r="K13" s="10">
        <v>225000</v>
      </c>
      <c r="L13" s="10">
        <v>162000</v>
      </c>
      <c r="M13" s="9">
        <v>1</v>
      </c>
      <c r="N13" s="12" t="s">
        <v>64</v>
      </c>
      <c r="O13" s="6" t="s">
        <v>21</v>
      </c>
    </row>
    <row r="14" spans="1:15" ht="54" x14ac:dyDescent="0.3">
      <c r="A14" s="5" t="s">
        <v>65</v>
      </c>
      <c r="B14" s="6" t="s">
        <v>15</v>
      </c>
      <c r="C14" s="6" t="s">
        <v>29</v>
      </c>
      <c r="D14" s="6" t="s">
        <v>17</v>
      </c>
      <c r="E14" s="7" t="s">
        <v>66</v>
      </c>
      <c r="F14" s="8">
        <v>45383</v>
      </c>
      <c r="G14" s="8">
        <v>45383</v>
      </c>
      <c r="H14" s="8">
        <v>46112</v>
      </c>
      <c r="I14" s="9" t="s">
        <v>67</v>
      </c>
      <c r="J14" s="10">
        <v>359959.92</v>
      </c>
      <c r="K14" s="10">
        <v>719919.85</v>
      </c>
      <c r="L14" s="10">
        <f>709045.12/2</f>
        <v>354522.56</v>
      </c>
      <c r="M14" s="9">
        <v>1</v>
      </c>
      <c r="N14" s="7" t="s">
        <v>61</v>
      </c>
      <c r="O14" s="6" t="s">
        <v>22</v>
      </c>
    </row>
    <row r="15" spans="1:15" ht="54" x14ac:dyDescent="0.3">
      <c r="A15" s="5" t="s">
        <v>68</v>
      </c>
      <c r="B15" s="6" t="s">
        <v>37</v>
      </c>
      <c r="C15" s="6" t="s">
        <v>38</v>
      </c>
      <c r="D15" s="6" t="s">
        <v>17</v>
      </c>
      <c r="E15" s="7" t="s">
        <v>69</v>
      </c>
      <c r="F15" s="8">
        <v>45385</v>
      </c>
      <c r="G15" s="8">
        <v>45385</v>
      </c>
      <c r="H15" s="8">
        <v>45749</v>
      </c>
      <c r="I15" s="9" t="s">
        <v>138</v>
      </c>
      <c r="J15" s="10">
        <v>10000</v>
      </c>
      <c r="K15" s="10">
        <v>10000</v>
      </c>
      <c r="L15" s="10">
        <v>10000</v>
      </c>
      <c r="M15" s="9">
        <v>1</v>
      </c>
      <c r="N15" s="7" t="s">
        <v>70</v>
      </c>
      <c r="O15" s="6" t="s">
        <v>21</v>
      </c>
    </row>
    <row r="16" spans="1:15" x14ac:dyDescent="0.3">
      <c r="A16" s="5" t="s">
        <v>71</v>
      </c>
      <c r="B16" s="6" t="s">
        <v>15</v>
      </c>
      <c r="C16" s="6" t="s">
        <v>16</v>
      </c>
      <c r="D16" s="6" t="s">
        <v>17</v>
      </c>
      <c r="E16" s="7" t="s">
        <v>72</v>
      </c>
      <c r="F16" s="8">
        <v>45399</v>
      </c>
      <c r="G16" s="8">
        <v>45399</v>
      </c>
      <c r="H16" s="8">
        <v>45763</v>
      </c>
      <c r="I16" s="9" t="s">
        <v>25</v>
      </c>
      <c r="J16" s="10">
        <v>29000</v>
      </c>
      <c r="K16" s="10">
        <v>58000</v>
      </c>
      <c r="L16" s="10">
        <f>58000/2</f>
        <v>29000</v>
      </c>
      <c r="M16" s="9">
        <v>17</v>
      </c>
      <c r="N16" s="7" t="s">
        <v>73</v>
      </c>
      <c r="O16" s="6" t="s">
        <v>21</v>
      </c>
    </row>
    <row r="17" spans="1:15" ht="54" x14ac:dyDescent="0.3">
      <c r="A17" s="5" t="s">
        <v>74</v>
      </c>
      <c r="B17" s="6" t="s">
        <v>15</v>
      </c>
      <c r="C17" s="6" t="s">
        <v>29</v>
      </c>
      <c r="D17" s="6" t="s">
        <v>17</v>
      </c>
      <c r="E17" s="7" t="s">
        <v>75</v>
      </c>
      <c r="F17" s="8">
        <v>45399</v>
      </c>
      <c r="G17" s="8">
        <v>45425</v>
      </c>
      <c r="H17" s="8">
        <v>45789</v>
      </c>
      <c r="I17" s="9" t="s">
        <v>76</v>
      </c>
      <c r="J17" s="10">
        <v>128098</v>
      </c>
      <c r="K17" s="10">
        <v>640490</v>
      </c>
      <c r="L17" s="10">
        <f>480239.4/5</f>
        <v>96047.88</v>
      </c>
      <c r="M17" s="9">
        <v>2</v>
      </c>
      <c r="N17" s="13" t="s">
        <v>77</v>
      </c>
      <c r="O17" s="6" t="s">
        <v>22</v>
      </c>
    </row>
    <row r="18" spans="1:15" ht="36" x14ac:dyDescent="0.3">
      <c r="A18" s="5" t="s">
        <v>78</v>
      </c>
      <c r="B18" s="6" t="s">
        <v>15</v>
      </c>
      <c r="C18" s="6" t="s">
        <v>29</v>
      </c>
      <c r="D18" s="6" t="s">
        <v>17</v>
      </c>
      <c r="E18" s="7" t="s">
        <v>79</v>
      </c>
      <c r="F18" s="8">
        <v>45408</v>
      </c>
      <c r="G18" s="8">
        <v>45407</v>
      </c>
      <c r="H18" s="8">
        <v>45657</v>
      </c>
      <c r="I18" s="9" t="s">
        <v>80</v>
      </c>
      <c r="J18" s="10">
        <v>100000</v>
      </c>
      <c r="K18" s="10">
        <v>400000</v>
      </c>
      <c r="L18" s="10">
        <v>100000</v>
      </c>
      <c r="M18" s="9">
        <v>6</v>
      </c>
      <c r="N18" s="12" t="s">
        <v>81</v>
      </c>
      <c r="O18" s="6" t="s">
        <v>21</v>
      </c>
    </row>
    <row r="19" spans="1:15" ht="72" x14ac:dyDescent="0.3">
      <c r="A19" s="5" t="s">
        <v>82</v>
      </c>
      <c r="B19" s="6" t="s">
        <v>15</v>
      </c>
      <c r="C19" s="6" t="s">
        <v>16</v>
      </c>
      <c r="D19" s="6" t="s">
        <v>17</v>
      </c>
      <c r="E19" s="7" t="s">
        <v>83</v>
      </c>
      <c r="F19" s="8">
        <v>45426</v>
      </c>
      <c r="G19" s="8">
        <v>45426</v>
      </c>
      <c r="H19" s="8">
        <v>46520</v>
      </c>
      <c r="I19" s="9" t="s">
        <v>124</v>
      </c>
      <c r="J19" s="10">
        <v>19000</v>
      </c>
      <c r="K19" s="10">
        <v>19000</v>
      </c>
      <c r="L19" s="10">
        <v>11360</v>
      </c>
      <c r="M19" s="9">
        <v>4</v>
      </c>
      <c r="N19" s="7" t="s">
        <v>84</v>
      </c>
      <c r="O19" s="6" t="s">
        <v>21</v>
      </c>
    </row>
    <row r="20" spans="1:15" ht="54" x14ac:dyDescent="0.3">
      <c r="A20" s="5" t="s">
        <v>85</v>
      </c>
      <c r="B20" s="6" t="s">
        <v>37</v>
      </c>
      <c r="C20" s="6" t="s">
        <v>38</v>
      </c>
      <c r="D20" s="6" t="s">
        <v>17</v>
      </c>
      <c r="E20" s="7" t="s">
        <v>86</v>
      </c>
      <c r="F20" s="8">
        <v>45426</v>
      </c>
      <c r="G20" s="8">
        <v>45426</v>
      </c>
      <c r="H20" s="8">
        <v>45790</v>
      </c>
      <c r="I20" s="9" t="s">
        <v>138</v>
      </c>
      <c r="J20" s="10">
        <v>10000</v>
      </c>
      <c r="K20" s="10">
        <v>10000</v>
      </c>
      <c r="L20" s="10">
        <v>10000</v>
      </c>
      <c r="M20" s="9">
        <v>1</v>
      </c>
      <c r="N20" s="7" t="s">
        <v>87</v>
      </c>
      <c r="O20" s="6" t="s">
        <v>21</v>
      </c>
    </row>
    <row r="21" spans="1:15" ht="54" x14ac:dyDescent="0.3">
      <c r="A21" s="5" t="s">
        <v>88</v>
      </c>
      <c r="B21" s="6" t="s">
        <v>28</v>
      </c>
      <c r="C21" s="6" t="s">
        <v>29</v>
      </c>
      <c r="D21" s="6" t="s">
        <v>17</v>
      </c>
      <c r="E21" s="7" t="s">
        <v>89</v>
      </c>
      <c r="F21" s="8">
        <v>45428</v>
      </c>
      <c r="G21" s="8">
        <v>45438</v>
      </c>
      <c r="H21" s="8">
        <v>46532</v>
      </c>
      <c r="I21" s="9" t="s">
        <v>90</v>
      </c>
      <c r="J21" s="10">
        <v>2165400</v>
      </c>
      <c r="K21" s="10">
        <v>3609000</v>
      </c>
      <c r="L21" s="10">
        <f>3609000/5*3</f>
        <v>2165400</v>
      </c>
      <c r="M21" s="9">
        <v>1</v>
      </c>
      <c r="N21" s="7" t="s">
        <v>91</v>
      </c>
      <c r="O21" s="6" t="s">
        <v>22</v>
      </c>
    </row>
    <row r="22" spans="1:15" ht="36" x14ac:dyDescent="0.3">
      <c r="A22" s="5" t="s">
        <v>92</v>
      </c>
      <c r="B22" s="6" t="s">
        <v>15</v>
      </c>
      <c r="C22" s="6" t="s">
        <v>29</v>
      </c>
      <c r="D22" s="6" t="s">
        <v>17</v>
      </c>
      <c r="E22" s="7" t="s">
        <v>93</v>
      </c>
      <c r="F22" s="8">
        <v>45428</v>
      </c>
      <c r="G22" s="8">
        <v>45428</v>
      </c>
      <c r="H22" s="8">
        <v>45792</v>
      </c>
      <c r="I22" s="9" t="s">
        <v>94</v>
      </c>
      <c r="J22" s="10">
        <v>96737.5</v>
      </c>
      <c r="K22" s="10">
        <v>193475</v>
      </c>
      <c r="L22" s="10">
        <v>0</v>
      </c>
      <c r="M22" s="9">
        <v>3</v>
      </c>
      <c r="N22" s="7" t="s">
        <v>95</v>
      </c>
      <c r="O22" s="6" t="s">
        <v>21</v>
      </c>
    </row>
    <row r="23" spans="1:15" ht="36" x14ac:dyDescent="0.3">
      <c r="A23" s="5" t="s">
        <v>96</v>
      </c>
      <c r="B23" s="6" t="s">
        <v>15</v>
      </c>
      <c r="C23" s="6" t="s">
        <v>16</v>
      </c>
      <c r="D23" s="6" t="s">
        <v>17</v>
      </c>
      <c r="E23" s="7" t="s">
        <v>97</v>
      </c>
      <c r="F23" s="8">
        <v>45435</v>
      </c>
      <c r="G23" s="8">
        <v>45435</v>
      </c>
      <c r="H23" s="8">
        <v>45657</v>
      </c>
      <c r="I23" s="9" t="s">
        <v>243</v>
      </c>
      <c r="J23" s="10">
        <v>14722.31</v>
      </c>
      <c r="K23" s="10">
        <v>44166</v>
      </c>
      <c r="L23" s="10">
        <f>36000/3</f>
        <v>12000</v>
      </c>
      <c r="M23" s="9">
        <v>3</v>
      </c>
      <c r="N23" s="7" t="s">
        <v>77</v>
      </c>
      <c r="O23" s="6" t="s">
        <v>21</v>
      </c>
    </row>
    <row r="24" spans="1:15" ht="54" x14ac:dyDescent="0.3">
      <c r="A24" s="5" t="s">
        <v>98</v>
      </c>
      <c r="B24" s="6" t="s">
        <v>15</v>
      </c>
      <c r="C24" s="6" t="s">
        <v>16</v>
      </c>
      <c r="D24" s="6" t="s">
        <v>17</v>
      </c>
      <c r="E24" s="7" t="s">
        <v>99</v>
      </c>
      <c r="F24" s="8">
        <v>45447</v>
      </c>
      <c r="G24" s="8">
        <v>45447</v>
      </c>
      <c r="H24" s="8">
        <v>45811</v>
      </c>
      <c r="I24" s="9" t="s">
        <v>31</v>
      </c>
      <c r="J24" s="10">
        <v>14950</v>
      </c>
      <c r="K24" s="10">
        <v>44850</v>
      </c>
      <c r="L24" s="10">
        <f>28629.37/3</f>
        <v>9543.123333333333</v>
      </c>
      <c r="M24" s="9">
        <v>2</v>
      </c>
      <c r="N24" s="7" t="s">
        <v>100</v>
      </c>
      <c r="O24" s="6" t="s">
        <v>21</v>
      </c>
    </row>
    <row r="25" spans="1:15" ht="54" x14ac:dyDescent="0.3">
      <c r="A25" s="5" t="s">
        <v>101</v>
      </c>
      <c r="B25" s="6" t="s">
        <v>15</v>
      </c>
      <c r="C25" s="6" t="s">
        <v>16</v>
      </c>
      <c r="D25" s="6" t="s">
        <v>17</v>
      </c>
      <c r="E25" s="7" t="s">
        <v>102</v>
      </c>
      <c r="F25" s="8">
        <v>45447</v>
      </c>
      <c r="G25" s="8">
        <v>45447</v>
      </c>
      <c r="H25" s="8">
        <v>45811</v>
      </c>
      <c r="I25" s="9" t="s">
        <v>31</v>
      </c>
      <c r="J25" s="10">
        <v>16212</v>
      </c>
      <c r="K25" s="10">
        <v>48636</v>
      </c>
      <c r="L25" s="10">
        <f>38448/3</f>
        <v>12816</v>
      </c>
      <c r="M25" s="9">
        <v>1</v>
      </c>
      <c r="N25" s="7" t="s">
        <v>103</v>
      </c>
      <c r="O25" s="6" t="s">
        <v>21</v>
      </c>
    </row>
    <row r="26" spans="1:15" ht="72" x14ac:dyDescent="0.3">
      <c r="A26" s="5" t="s">
        <v>104</v>
      </c>
      <c r="B26" s="6" t="s">
        <v>15</v>
      </c>
      <c r="C26" s="6" t="s">
        <v>16</v>
      </c>
      <c r="D26" s="6" t="s">
        <v>52</v>
      </c>
      <c r="E26" s="7" t="s">
        <v>105</v>
      </c>
      <c r="F26" s="8">
        <v>45449</v>
      </c>
      <c r="G26" s="8">
        <v>45450</v>
      </c>
      <c r="H26" s="8">
        <v>45814</v>
      </c>
      <c r="I26" s="9" t="s">
        <v>25</v>
      </c>
      <c r="J26" s="10">
        <v>7000</v>
      </c>
      <c r="K26" s="10">
        <v>14000</v>
      </c>
      <c r="L26" s="10">
        <v>7000</v>
      </c>
      <c r="M26" s="9">
        <v>3</v>
      </c>
      <c r="N26" s="7" t="s">
        <v>106</v>
      </c>
      <c r="O26" s="6" t="s">
        <v>21</v>
      </c>
    </row>
    <row r="27" spans="1:15" ht="54" x14ac:dyDescent="0.3">
      <c r="A27" s="5" t="s">
        <v>107</v>
      </c>
      <c r="B27" s="6" t="s">
        <v>15</v>
      </c>
      <c r="C27" s="6" t="s">
        <v>16</v>
      </c>
      <c r="D27" s="6" t="s">
        <v>17</v>
      </c>
      <c r="E27" s="7" t="s">
        <v>108</v>
      </c>
      <c r="F27" s="8">
        <v>45453</v>
      </c>
      <c r="G27" s="8">
        <v>45453</v>
      </c>
      <c r="H27" s="8">
        <v>46547</v>
      </c>
      <c r="I27" s="9" t="s">
        <v>124</v>
      </c>
      <c r="J27" s="10">
        <v>79897.78</v>
      </c>
      <c r="K27" s="10">
        <v>79897.78</v>
      </c>
      <c r="L27" s="10">
        <v>61613.58</v>
      </c>
      <c r="M27" s="9">
        <v>3</v>
      </c>
      <c r="N27" s="7" t="s">
        <v>109</v>
      </c>
      <c r="O27" s="6" t="s">
        <v>22</v>
      </c>
    </row>
    <row r="28" spans="1:15" x14ac:dyDescent="0.3">
      <c r="A28" s="5" t="s">
        <v>110</v>
      </c>
      <c r="B28" s="6" t="s">
        <v>15</v>
      </c>
      <c r="C28" s="6" t="s">
        <v>16</v>
      </c>
      <c r="D28" s="6" t="s">
        <v>17</v>
      </c>
      <c r="E28" s="7" t="s">
        <v>111</v>
      </c>
      <c r="F28" s="8">
        <v>45454</v>
      </c>
      <c r="G28" s="8">
        <v>45454</v>
      </c>
      <c r="H28" s="8">
        <v>45818</v>
      </c>
      <c r="I28" s="9" t="s">
        <v>25</v>
      </c>
      <c r="J28" s="10">
        <v>13000</v>
      </c>
      <c r="K28" s="10">
        <v>26000</v>
      </c>
      <c r="L28" s="10">
        <v>13000</v>
      </c>
      <c r="M28" s="9">
        <v>6</v>
      </c>
      <c r="N28" s="7" t="s">
        <v>112</v>
      </c>
      <c r="O28" s="6" t="s">
        <v>21</v>
      </c>
    </row>
    <row r="29" spans="1:15" ht="72" x14ac:dyDescent="0.3">
      <c r="A29" s="5" t="s">
        <v>113</v>
      </c>
      <c r="B29" s="6" t="s">
        <v>15</v>
      </c>
      <c r="C29" s="6" t="s">
        <v>16</v>
      </c>
      <c r="D29" s="6" t="s">
        <v>17</v>
      </c>
      <c r="E29" s="7" t="s">
        <v>114</v>
      </c>
      <c r="F29" s="8">
        <v>45455</v>
      </c>
      <c r="G29" s="8">
        <v>45455</v>
      </c>
      <c r="H29" s="8">
        <v>45819</v>
      </c>
      <c r="I29" s="9" t="s">
        <v>31</v>
      </c>
      <c r="J29" s="10">
        <v>4500</v>
      </c>
      <c r="K29" s="10">
        <v>13500</v>
      </c>
      <c r="L29" s="10">
        <f>3975/3</f>
        <v>1325</v>
      </c>
      <c r="M29" s="9">
        <v>8</v>
      </c>
      <c r="N29" s="7" t="s">
        <v>115</v>
      </c>
      <c r="O29" s="6" t="s">
        <v>21</v>
      </c>
    </row>
    <row r="30" spans="1:15" ht="36" x14ac:dyDescent="0.3">
      <c r="A30" s="5" t="s">
        <v>116</v>
      </c>
      <c r="B30" s="6" t="s">
        <v>15</v>
      </c>
      <c r="C30" s="6" t="s">
        <v>16</v>
      </c>
      <c r="D30" s="6" t="s">
        <v>17</v>
      </c>
      <c r="E30" s="7" t="s">
        <v>117</v>
      </c>
      <c r="F30" s="8">
        <v>45455</v>
      </c>
      <c r="G30" s="8">
        <v>45455</v>
      </c>
      <c r="H30" s="8">
        <v>45819</v>
      </c>
      <c r="I30" s="9" t="s">
        <v>25</v>
      </c>
      <c r="J30" s="10">
        <v>3500</v>
      </c>
      <c r="K30" s="10">
        <v>7000</v>
      </c>
      <c r="L30" s="10">
        <f>6204.96/2</f>
        <v>3102.48</v>
      </c>
      <c r="M30" s="9">
        <v>1</v>
      </c>
      <c r="N30" s="7" t="s">
        <v>118</v>
      </c>
      <c r="O30" s="6" t="s">
        <v>21</v>
      </c>
    </row>
    <row r="31" spans="1:15" ht="36" x14ac:dyDescent="0.3">
      <c r="A31" s="5" t="s">
        <v>119</v>
      </c>
      <c r="B31" s="6" t="s">
        <v>15</v>
      </c>
      <c r="C31" s="6" t="s">
        <v>29</v>
      </c>
      <c r="D31" s="6" t="s">
        <v>17</v>
      </c>
      <c r="E31" s="7" t="s">
        <v>120</v>
      </c>
      <c r="F31" s="8">
        <v>45457</v>
      </c>
      <c r="G31" s="8">
        <v>45460</v>
      </c>
      <c r="H31" s="8">
        <v>46189</v>
      </c>
      <c r="I31" s="9" t="s">
        <v>67</v>
      </c>
      <c r="J31" s="10">
        <v>100000</v>
      </c>
      <c r="K31" s="10">
        <v>200000</v>
      </c>
      <c r="L31" s="10">
        <v>90000</v>
      </c>
      <c r="M31" s="9">
        <v>2</v>
      </c>
      <c r="N31" s="7" t="s">
        <v>121</v>
      </c>
      <c r="O31" s="6" t="s">
        <v>21</v>
      </c>
    </row>
    <row r="32" spans="1:15" ht="36" x14ac:dyDescent="0.3">
      <c r="A32" s="5" t="s">
        <v>122</v>
      </c>
      <c r="B32" s="6" t="s">
        <v>28</v>
      </c>
      <c r="C32" s="6" t="s">
        <v>29</v>
      </c>
      <c r="D32" s="6" t="s">
        <v>52</v>
      </c>
      <c r="E32" s="7" t="s">
        <v>123</v>
      </c>
      <c r="F32" s="8">
        <v>45460</v>
      </c>
      <c r="G32" s="8">
        <v>45460</v>
      </c>
      <c r="H32" s="8">
        <v>46554</v>
      </c>
      <c r="I32" s="9" t="s">
        <v>124</v>
      </c>
      <c r="J32" s="10">
        <v>442000</v>
      </c>
      <c r="K32" s="10">
        <v>442000</v>
      </c>
      <c r="L32" s="10">
        <v>105810</v>
      </c>
      <c r="M32" s="9">
        <v>13</v>
      </c>
      <c r="N32" s="7" t="s">
        <v>125</v>
      </c>
      <c r="O32" s="6" t="s">
        <v>21</v>
      </c>
    </row>
    <row r="33" spans="1:15" ht="36" x14ac:dyDescent="0.3">
      <c r="A33" s="5" t="s">
        <v>126</v>
      </c>
      <c r="B33" s="6" t="s">
        <v>15</v>
      </c>
      <c r="C33" s="6" t="s">
        <v>16</v>
      </c>
      <c r="D33" s="6" t="s">
        <v>17</v>
      </c>
      <c r="E33" s="7" t="s">
        <v>127</v>
      </c>
      <c r="F33" s="8">
        <v>45467</v>
      </c>
      <c r="G33" s="8">
        <v>45467</v>
      </c>
      <c r="H33" s="8">
        <v>47292</v>
      </c>
      <c r="I33" s="9" t="s">
        <v>128</v>
      </c>
      <c r="J33" s="10">
        <v>3750</v>
      </c>
      <c r="K33" s="10">
        <v>3750</v>
      </c>
      <c r="L33" s="10">
        <v>1575</v>
      </c>
      <c r="M33" s="9">
        <v>10</v>
      </c>
      <c r="N33" s="7" t="s">
        <v>129</v>
      </c>
      <c r="O33" s="6" t="s">
        <v>22</v>
      </c>
    </row>
    <row r="34" spans="1:15" ht="36" x14ac:dyDescent="0.3">
      <c r="A34" s="5" t="s">
        <v>130</v>
      </c>
      <c r="B34" s="6" t="s">
        <v>28</v>
      </c>
      <c r="C34" s="6" t="s">
        <v>29</v>
      </c>
      <c r="D34" s="6" t="s">
        <v>17</v>
      </c>
      <c r="E34" s="7" t="s">
        <v>131</v>
      </c>
      <c r="F34" s="8">
        <v>45471</v>
      </c>
      <c r="G34" s="8">
        <v>45474</v>
      </c>
      <c r="H34" s="8">
        <v>45838</v>
      </c>
      <c r="I34" s="9" t="s">
        <v>25</v>
      </c>
      <c r="J34" s="10">
        <v>5757.17</v>
      </c>
      <c r="K34" s="10">
        <v>11514.33</v>
      </c>
      <c r="L34" s="10">
        <f>10075.6/2</f>
        <v>5037.8</v>
      </c>
      <c r="M34" s="9">
        <v>4</v>
      </c>
      <c r="N34" s="7" t="s">
        <v>132</v>
      </c>
      <c r="O34" s="6" t="s">
        <v>22</v>
      </c>
    </row>
    <row r="35" spans="1:15" ht="36" x14ac:dyDescent="0.3">
      <c r="A35" s="5" t="s">
        <v>133</v>
      </c>
      <c r="B35" s="6" t="s">
        <v>15</v>
      </c>
      <c r="C35" s="6" t="s">
        <v>16</v>
      </c>
      <c r="D35" s="6" t="s">
        <v>17</v>
      </c>
      <c r="E35" s="7" t="s">
        <v>134</v>
      </c>
      <c r="F35" s="8">
        <v>45474</v>
      </c>
      <c r="G35" s="8">
        <v>45474</v>
      </c>
      <c r="H35" s="8">
        <v>45838</v>
      </c>
      <c r="I35" s="9" t="s">
        <v>31</v>
      </c>
      <c r="J35" s="10">
        <f>42399/1.21</f>
        <v>35040.495867768594</v>
      </c>
      <c r="K35" s="10">
        <v>105121.5</v>
      </c>
      <c r="L35" s="10">
        <f>95925/3</f>
        <v>31975</v>
      </c>
      <c r="M35" s="9">
        <v>1</v>
      </c>
      <c r="N35" s="7" t="s">
        <v>135</v>
      </c>
      <c r="O35" s="6" t="s">
        <v>21</v>
      </c>
    </row>
    <row r="36" spans="1:15" ht="36" x14ac:dyDescent="0.3">
      <c r="A36" s="5" t="s">
        <v>136</v>
      </c>
      <c r="B36" s="14" t="s">
        <v>28</v>
      </c>
      <c r="C36" s="15" t="s">
        <v>29</v>
      </c>
      <c r="D36" s="6" t="s">
        <v>17</v>
      </c>
      <c r="E36" s="7" t="s">
        <v>137</v>
      </c>
      <c r="F36" s="8">
        <v>45490</v>
      </c>
      <c r="G36" s="8">
        <v>45495</v>
      </c>
      <c r="H36" s="8">
        <v>45859</v>
      </c>
      <c r="I36" s="9" t="s">
        <v>138</v>
      </c>
      <c r="J36" s="16">
        <v>285000</v>
      </c>
      <c r="K36" s="10">
        <v>285000</v>
      </c>
      <c r="L36" s="10">
        <v>230000</v>
      </c>
      <c r="M36" s="17">
        <v>2</v>
      </c>
      <c r="N36" s="7" t="s">
        <v>139</v>
      </c>
      <c r="O36" s="6" t="s">
        <v>22</v>
      </c>
    </row>
    <row r="37" spans="1:15" ht="54" x14ac:dyDescent="0.3">
      <c r="A37" s="5" t="s">
        <v>130</v>
      </c>
      <c r="B37" s="6" t="s">
        <v>28</v>
      </c>
      <c r="C37" s="6" t="s">
        <v>29</v>
      </c>
      <c r="D37" s="6" t="s">
        <v>17</v>
      </c>
      <c r="E37" s="7" t="s">
        <v>140</v>
      </c>
      <c r="F37" s="8">
        <v>45495</v>
      </c>
      <c r="G37" s="8">
        <v>45505</v>
      </c>
      <c r="H37" s="8">
        <v>45869</v>
      </c>
      <c r="I37" s="9" t="s">
        <v>25</v>
      </c>
      <c r="J37" s="10">
        <v>654872.82999999996</v>
      </c>
      <c r="K37" s="10">
        <v>1309745.67</v>
      </c>
      <c r="L37" s="10">
        <f>987140.41/2</f>
        <v>493570.20500000002</v>
      </c>
      <c r="M37" s="9">
        <v>8</v>
      </c>
      <c r="N37" s="7" t="s">
        <v>141</v>
      </c>
      <c r="O37" s="6" t="s">
        <v>22</v>
      </c>
    </row>
    <row r="38" spans="1:15" ht="108" x14ac:dyDescent="0.3">
      <c r="A38" s="5" t="s">
        <v>142</v>
      </c>
      <c r="B38" s="14" t="s">
        <v>15</v>
      </c>
      <c r="C38" s="15" t="s">
        <v>16</v>
      </c>
      <c r="D38" s="6" t="s">
        <v>17</v>
      </c>
      <c r="E38" s="7" t="s">
        <v>143</v>
      </c>
      <c r="F38" s="8">
        <v>45504</v>
      </c>
      <c r="G38" s="8">
        <v>45504</v>
      </c>
      <c r="H38" s="8">
        <v>47329</v>
      </c>
      <c r="I38" s="9" t="s">
        <v>128</v>
      </c>
      <c r="J38" s="16">
        <v>100000</v>
      </c>
      <c r="K38" s="10">
        <v>100000</v>
      </c>
      <c r="L38" s="10">
        <v>79000</v>
      </c>
      <c r="M38" s="17">
        <v>2</v>
      </c>
      <c r="N38" s="7" t="s">
        <v>144</v>
      </c>
      <c r="O38" s="18" t="s">
        <v>21</v>
      </c>
    </row>
    <row r="39" spans="1:15" ht="54" x14ac:dyDescent="0.3">
      <c r="A39" s="5" t="s">
        <v>145</v>
      </c>
      <c r="B39" s="6" t="s">
        <v>15</v>
      </c>
      <c r="C39" s="6" t="s">
        <v>16</v>
      </c>
      <c r="D39" s="6" t="s">
        <v>17</v>
      </c>
      <c r="E39" s="7" t="s">
        <v>146</v>
      </c>
      <c r="F39" s="8">
        <v>45505</v>
      </c>
      <c r="G39" s="8">
        <v>45505</v>
      </c>
      <c r="H39" s="8">
        <v>45747</v>
      </c>
      <c r="I39" s="9" t="s">
        <v>244</v>
      </c>
      <c r="J39" s="10">
        <v>100000</v>
      </c>
      <c r="K39" s="10">
        <v>100000</v>
      </c>
      <c r="L39" s="10">
        <v>79980</v>
      </c>
      <c r="M39" s="9">
        <v>4</v>
      </c>
      <c r="N39" s="7" t="s">
        <v>77</v>
      </c>
      <c r="O39" s="6" t="s">
        <v>22</v>
      </c>
    </row>
    <row r="40" spans="1:15" ht="36" x14ac:dyDescent="0.3">
      <c r="A40" s="5" t="s">
        <v>147</v>
      </c>
      <c r="B40" s="14" t="s">
        <v>15</v>
      </c>
      <c r="C40" s="15" t="s">
        <v>16</v>
      </c>
      <c r="D40" s="6" t="s">
        <v>52</v>
      </c>
      <c r="E40" s="7" t="s">
        <v>148</v>
      </c>
      <c r="F40" s="8">
        <v>45509</v>
      </c>
      <c r="G40" s="8">
        <v>45537</v>
      </c>
      <c r="H40" s="8">
        <v>45901</v>
      </c>
      <c r="I40" s="9" t="s">
        <v>25</v>
      </c>
      <c r="J40" s="16">
        <v>18500</v>
      </c>
      <c r="K40" s="10">
        <v>37000</v>
      </c>
      <c r="L40" s="10">
        <f>37000/2</f>
        <v>18500</v>
      </c>
      <c r="M40" s="17">
        <v>7</v>
      </c>
      <c r="N40" s="7" t="s">
        <v>149</v>
      </c>
      <c r="O40" s="18" t="s">
        <v>22</v>
      </c>
    </row>
    <row r="41" spans="1:15" ht="54" x14ac:dyDescent="0.3">
      <c r="A41" s="5" t="s">
        <v>150</v>
      </c>
      <c r="B41" s="19" t="s">
        <v>15</v>
      </c>
      <c r="C41" s="20" t="s">
        <v>16</v>
      </c>
      <c r="D41" s="6" t="s">
        <v>17</v>
      </c>
      <c r="E41" s="21" t="s">
        <v>151</v>
      </c>
      <c r="F41" s="22">
        <v>45517</v>
      </c>
      <c r="G41" s="22">
        <v>45555</v>
      </c>
      <c r="H41" s="22">
        <v>45554</v>
      </c>
      <c r="I41" s="23" t="s">
        <v>138</v>
      </c>
      <c r="J41" s="24">
        <v>12900</v>
      </c>
      <c r="K41" s="25">
        <v>12900</v>
      </c>
      <c r="L41" s="10">
        <v>9365.42</v>
      </c>
      <c r="M41" s="26">
        <v>4</v>
      </c>
      <c r="N41" s="21" t="s">
        <v>152</v>
      </c>
      <c r="O41" s="18" t="s">
        <v>22</v>
      </c>
    </row>
    <row r="42" spans="1:15" ht="54" x14ac:dyDescent="0.3">
      <c r="A42" s="5" t="s">
        <v>150</v>
      </c>
      <c r="B42" s="6" t="s">
        <v>15</v>
      </c>
      <c r="C42" s="6" t="s">
        <v>16</v>
      </c>
      <c r="D42" s="6" t="s">
        <v>17</v>
      </c>
      <c r="E42" s="7" t="s">
        <v>153</v>
      </c>
      <c r="F42" s="8">
        <v>45520</v>
      </c>
      <c r="G42" s="8">
        <v>45524</v>
      </c>
      <c r="H42" s="8">
        <v>45888</v>
      </c>
      <c r="I42" s="9" t="s">
        <v>138</v>
      </c>
      <c r="J42" s="27">
        <v>41280</v>
      </c>
      <c r="K42" s="27">
        <v>41280</v>
      </c>
      <c r="L42" s="10">
        <v>27359.02</v>
      </c>
      <c r="M42" s="9">
        <v>3</v>
      </c>
      <c r="N42" s="7" t="s">
        <v>154</v>
      </c>
      <c r="O42" s="18" t="s">
        <v>22</v>
      </c>
    </row>
    <row r="43" spans="1:15" ht="72" x14ac:dyDescent="0.3">
      <c r="A43" s="5" t="s">
        <v>155</v>
      </c>
      <c r="B43" s="6" t="s">
        <v>15</v>
      </c>
      <c r="C43" s="6" t="s">
        <v>29</v>
      </c>
      <c r="D43" s="6" t="s">
        <v>17</v>
      </c>
      <c r="E43" s="7" t="s">
        <v>156</v>
      </c>
      <c r="F43" s="8">
        <v>45537</v>
      </c>
      <c r="G43" s="8">
        <v>45537</v>
      </c>
      <c r="H43" s="8">
        <v>45536</v>
      </c>
      <c r="I43" s="9" t="s">
        <v>25</v>
      </c>
      <c r="J43" s="27">
        <v>309917.34999999998</v>
      </c>
      <c r="K43" s="27">
        <v>619834.69999999995</v>
      </c>
      <c r="L43" s="10">
        <f>619834.7/2</f>
        <v>309917.34999999998</v>
      </c>
      <c r="M43" s="9">
        <v>3</v>
      </c>
      <c r="N43" s="7" t="s">
        <v>157</v>
      </c>
      <c r="O43" s="6" t="s">
        <v>22</v>
      </c>
    </row>
    <row r="44" spans="1:15" ht="54" x14ac:dyDescent="0.3">
      <c r="A44" s="5" t="s">
        <v>158</v>
      </c>
      <c r="B44" s="6" t="s">
        <v>15</v>
      </c>
      <c r="C44" s="6" t="s">
        <v>29</v>
      </c>
      <c r="D44" s="6" t="s">
        <v>17</v>
      </c>
      <c r="E44" s="7" t="s">
        <v>159</v>
      </c>
      <c r="F44" s="8">
        <v>45538</v>
      </c>
      <c r="G44" s="8">
        <v>45538</v>
      </c>
      <c r="H44" s="8">
        <v>46267</v>
      </c>
      <c r="I44" s="9" t="s">
        <v>94</v>
      </c>
      <c r="J44" s="27">
        <v>220000</v>
      </c>
      <c r="K44" s="27">
        <v>220000</v>
      </c>
      <c r="L44" s="10">
        <v>150000</v>
      </c>
      <c r="M44" s="9">
        <v>3</v>
      </c>
      <c r="N44" s="7" t="s">
        <v>160</v>
      </c>
      <c r="O44" s="6" t="s">
        <v>21</v>
      </c>
    </row>
    <row r="45" spans="1:15" ht="36" x14ac:dyDescent="0.3">
      <c r="A45" s="5" t="s">
        <v>161</v>
      </c>
      <c r="B45" s="6" t="s">
        <v>15</v>
      </c>
      <c r="C45" s="6" t="s">
        <v>29</v>
      </c>
      <c r="D45" s="6" t="s">
        <v>17</v>
      </c>
      <c r="E45" s="7" t="s">
        <v>162</v>
      </c>
      <c r="F45" s="8">
        <v>45548</v>
      </c>
      <c r="G45" s="8">
        <v>45550</v>
      </c>
      <c r="H45" s="8">
        <v>45914</v>
      </c>
      <c r="I45" s="9" t="s">
        <v>138</v>
      </c>
      <c r="J45" s="27">
        <v>12000</v>
      </c>
      <c r="K45" s="27">
        <v>12000</v>
      </c>
      <c r="L45" s="10">
        <v>7164.84</v>
      </c>
      <c r="M45" s="9">
        <v>3</v>
      </c>
      <c r="N45" s="7" t="s">
        <v>163</v>
      </c>
      <c r="O45" s="6" t="s">
        <v>22</v>
      </c>
    </row>
    <row r="46" spans="1:15" ht="36" x14ac:dyDescent="0.3">
      <c r="A46" s="5" t="s">
        <v>161</v>
      </c>
      <c r="B46" s="28" t="s">
        <v>15</v>
      </c>
      <c r="C46" s="28" t="s">
        <v>29</v>
      </c>
      <c r="D46" s="6" t="s">
        <v>17</v>
      </c>
      <c r="E46" s="29" t="s">
        <v>164</v>
      </c>
      <c r="F46" s="30">
        <v>45552</v>
      </c>
      <c r="G46" s="30">
        <v>45555</v>
      </c>
      <c r="H46" s="30">
        <v>45919</v>
      </c>
      <c r="I46" s="31" t="s">
        <v>138</v>
      </c>
      <c r="J46" s="32">
        <v>8500</v>
      </c>
      <c r="K46" s="33">
        <v>8500</v>
      </c>
      <c r="L46" s="10">
        <v>5280</v>
      </c>
      <c r="M46" s="34">
        <v>3</v>
      </c>
      <c r="N46" s="29" t="s">
        <v>165</v>
      </c>
      <c r="O46" s="35" t="s">
        <v>21</v>
      </c>
    </row>
    <row r="47" spans="1:15" ht="36" x14ac:dyDescent="0.3">
      <c r="A47" s="5" t="s">
        <v>166</v>
      </c>
      <c r="B47" s="14" t="s">
        <v>28</v>
      </c>
      <c r="C47" s="15" t="s">
        <v>29</v>
      </c>
      <c r="D47" s="6" t="s">
        <v>17</v>
      </c>
      <c r="E47" s="7" t="s">
        <v>167</v>
      </c>
      <c r="F47" s="8">
        <v>45561</v>
      </c>
      <c r="G47" s="8">
        <v>45566</v>
      </c>
      <c r="H47" s="8">
        <v>46660</v>
      </c>
      <c r="I47" s="9" t="s">
        <v>90</v>
      </c>
      <c r="J47" s="27">
        <f>1015532.1/1.21</f>
        <v>839282.72727272729</v>
      </c>
      <c r="K47" s="27">
        <v>1398804.55</v>
      </c>
      <c r="L47" s="10">
        <v>457907.47</v>
      </c>
      <c r="M47" s="9">
        <v>3</v>
      </c>
      <c r="N47" s="7" t="s">
        <v>168</v>
      </c>
      <c r="O47" s="6" t="s">
        <v>22</v>
      </c>
    </row>
    <row r="48" spans="1:15" ht="36" x14ac:dyDescent="0.3">
      <c r="A48" s="5" t="s">
        <v>166</v>
      </c>
      <c r="B48" s="6" t="s">
        <v>28</v>
      </c>
      <c r="C48" s="15" t="s">
        <v>29</v>
      </c>
      <c r="D48" s="6" t="s">
        <v>17</v>
      </c>
      <c r="E48" s="7" t="s">
        <v>169</v>
      </c>
      <c r="F48" s="8">
        <v>45561</v>
      </c>
      <c r="G48" s="8">
        <v>45566</v>
      </c>
      <c r="H48" s="8">
        <v>46660</v>
      </c>
      <c r="I48" s="9" t="s">
        <v>90</v>
      </c>
      <c r="J48" s="27">
        <f>309160.82/1.21</f>
        <v>255504.80991735539</v>
      </c>
      <c r="K48" s="27">
        <v>425841.35</v>
      </c>
      <c r="L48" s="10">
        <v>93977.89</v>
      </c>
      <c r="M48" s="9">
        <v>1</v>
      </c>
      <c r="N48" s="7" t="s">
        <v>170</v>
      </c>
      <c r="O48" s="6" t="s">
        <v>22</v>
      </c>
    </row>
    <row r="49" spans="1:15" ht="54" x14ac:dyDescent="0.3">
      <c r="A49" s="5" t="s">
        <v>171</v>
      </c>
      <c r="B49" s="6" t="s">
        <v>28</v>
      </c>
      <c r="C49" s="6" t="s">
        <v>29</v>
      </c>
      <c r="D49" s="6" t="s">
        <v>17</v>
      </c>
      <c r="E49" s="7" t="s">
        <v>172</v>
      </c>
      <c r="F49" s="8">
        <v>45561</v>
      </c>
      <c r="G49" s="8">
        <v>45561</v>
      </c>
      <c r="H49" s="8">
        <v>46655</v>
      </c>
      <c r="I49" s="9" t="s">
        <v>90</v>
      </c>
      <c r="J49" s="27">
        <v>738000</v>
      </c>
      <c r="K49" s="27">
        <v>1230000</v>
      </c>
      <c r="L49" s="10">
        <v>566931.6</v>
      </c>
      <c r="M49" s="9">
        <v>5</v>
      </c>
      <c r="N49" s="7" t="s">
        <v>173</v>
      </c>
      <c r="O49" s="6" t="s">
        <v>22</v>
      </c>
    </row>
    <row r="50" spans="1:15" ht="36" x14ac:dyDescent="0.3">
      <c r="A50" s="5" t="s">
        <v>174</v>
      </c>
      <c r="B50" s="6" t="s">
        <v>15</v>
      </c>
      <c r="C50" s="14" t="s">
        <v>29</v>
      </c>
      <c r="D50" s="6" t="s">
        <v>17</v>
      </c>
      <c r="E50" s="7" t="s">
        <v>175</v>
      </c>
      <c r="F50" s="8">
        <v>45565</v>
      </c>
      <c r="G50" s="8">
        <v>45565</v>
      </c>
      <c r="H50" s="8">
        <v>45929</v>
      </c>
      <c r="I50" s="9" t="s">
        <v>25</v>
      </c>
      <c r="J50" s="27">
        <v>300000</v>
      </c>
      <c r="K50" s="27">
        <v>600000</v>
      </c>
      <c r="L50" s="10">
        <v>300000</v>
      </c>
      <c r="M50" s="9">
        <v>9</v>
      </c>
      <c r="N50" s="7" t="s">
        <v>157</v>
      </c>
      <c r="O50" s="6" t="s">
        <v>22</v>
      </c>
    </row>
    <row r="51" spans="1:15" ht="72" x14ac:dyDescent="0.3">
      <c r="A51" s="5" t="s">
        <v>176</v>
      </c>
      <c r="B51" s="6" t="s">
        <v>28</v>
      </c>
      <c r="C51" s="14" t="s">
        <v>29</v>
      </c>
      <c r="D51" s="6" t="s">
        <v>17</v>
      </c>
      <c r="E51" s="7" t="s">
        <v>177</v>
      </c>
      <c r="F51" s="8">
        <v>45566</v>
      </c>
      <c r="G51" s="8">
        <v>45566</v>
      </c>
      <c r="H51" s="8">
        <v>46295</v>
      </c>
      <c r="I51" s="9" t="s">
        <v>67</v>
      </c>
      <c r="J51" s="27">
        <v>4270598.99</v>
      </c>
      <c r="K51" s="27">
        <v>8541197.9800000004</v>
      </c>
      <c r="L51" s="10">
        <f>8241301.82/2</f>
        <v>4120650.91</v>
      </c>
      <c r="M51" s="9">
        <v>1</v>
      </c>
      <c r="N51" s="7" t="s">
        <v>178</v>
      </c>
      <c r="O51" s="6" t="s">
        <v>22</v>
      </c>
    </row>
    <row r="52" spans="1:15" ht="72" x14ac:dyDescent="0.3">
      <c r="A52" s="5" t="s">
        <v>179</v>
      </c>
      <c r="B52" s="6" t="s">
        <v>15</v>
      </c>
      <c r="C52" s="15" t="s">
        <v>16</v>
      </c>
      <c r="D52" s="6" t="s">
        <v>17</v>
      </c>
      <c r="E52" s="7" t="s">
        <v>180</v>
      </c>
      <c r="F52" s="8">
        <v>45574</v>
      </c>
      <c r="G52" s="8">
        <v>45574</v>
      </c>
      <c r="H52" s="8">
        <v>45816</v>
      </c>
      <c r="I52" s="9" t="s">
        <v>244</v>
      </c>
      <c r="J52" s="27">
        <v>98000</v>
      </c>
      <c r="K52" s="27">
        <v>98000</v>
      </c>
      <c r="L52" s="10">
        <v>96000</v>
      </c>
      <c r="M52" s="9">
        <v>9</v>
      </c>
      <c r="N52" s="7" t="s">
        <v>181</v>
      </c>
      <c r="O52" s="6" t="s">
        <v>22</v>
      </c>
    </row>
    <row r="53" spans="1:15" ht="90" x14ac:dyDescent="0.3">
      <c r="A53" s="5" t="s">
        <v>182</v>
      </c>
      <c r="B53" s="6" t="s">
        <v>37</v>
      </c>
      <c r="C53" s="15" t="s">
        <v>38</v>
      </c>
      <c r="D53" s="6" t="s">
        <v>17</v>
      </c>
      <c r="E53" s="7" t="s">
        <v>183</v>
      </c>
      <c r="F53" s="8">
        <v>45575</v>
      </c>
      <c r="G53" s="8">
        <v>45575</v>
      </c>
      <c r="H53" s="8">
        <v>46304</v>
      </c>
      <c r="I53" s="9" t="s">
        <v>94</v>
      </c>
      <c r="J53" s="27">
        <v>33800</v>
      </c>
      <c r="K53" s="27">
        <v>33800</v>
      </c>
      <c r="L53" s="10">
        <v>33800</v>
      </c>
      <c r="M53" s="9">
        <v>1</v>
      </c>
      <c r="N53" s="7" t="s">
        <v>184</v>
      </c>
      <c r="O53" s="6" t="s">
        <v>22</v>
      </c>
    </row>
    <row r="54" spans="1:15" ht="72" x14ac:dyDescent="0.3">
      <c r="A54" s="5" t="s">
        <v>182</v>
      </c>
      <c r="B54" s="6" t="s">
        <v>37</v>
      </c>
      <c r="C54" s="6" t="s">
        <v>38</v>
      </c>
      <c r="D54" s="6" t="s">
        <v>17</v>
      </c>
      <c r="E54" s="7" t="s">
        <v>185</v>
      </c>
      <c r="F54" s="8">
        <v>45575</v>
      </c>
      <c r="G54" s="8">
        <v>45575</v>
      </c>
      <c r="H54" s="8">
        <v>45939</v>
      </c>
      <c r="I54" s="9" t="s">
        <v>25</v>
      </c>
      <c r="J54" s="27">
        <v>27000</v>
      </c>
      <c r="K54" s="27">
        <v>54000</v>
      </c>
      <c r="L54" s="10">
        <v>27000</v>
      </c>
      <c r="M54" s="9">
        <v>1</v>
      </c>
      <c r="N54" s="7" t="s">
        <v>184</v>
      </c>
      <c r="O54" s="6" t="s">
        <v>22</v>
      </c>
    </row>
    <row r="55" spans="1:15" ht="90" x14ac:dyDescent="0.3">
      <c r="A55" s="5" t="s">
        <v>186</v>
      </c>
      <c r="B55" s="6" t="s">
        <v>28</v>
      </c>
      <c r="C55" s="6" t="s">
        <v>29</v>
      </c>
      <c r="D55" s="6" t="s">
        <v>17</v>
      </c>
      <c r="E55" s="7" t="s">
        <v>187</v>
      </c>
      <c r="F55" s="8">
        <v>45595</v>
      </c>
      <c r="G55" s="8">
        <v>45595</v>
      </c>
      <c r="H55" s="8">
        <v>46324</v>
      </c>
      <c r="I55" s="9" t="s">
        <v>67</v>
      </c>
      <c r="J55" s="27">
        <v>2285000</v>
      </c>
      <c r="K55" s="27">
        <v>4570000</v>
      </c>
      <c r="L55" s="10">
        <f>2900000/2</f>
        <v>1450000</v>
      </c>
      <c r="M55" s="9">
        <v>3</v>
      </c>
      <c r="N55" s="7" t="s">
        <v>77</v>
      </c>
      <c r="O55" s="6" t="s">
        <v>22</v>
      </c>
    </row>
    <row r="56" spans="1:15" ht="90" x14ac:dyDescent="0.3">
      <c r="A56" s="5" t="s">
        <v>186</v>
      </c>
      <c r="B56" s="6" t="s">
        <v>28</v>
      </c>
      <c r="C56" s="15" t="s">
        <v>29</v>
      </c>
      <c r="D56" s="6" t="s">
        <v>17</v>
      </c>
      <c r="E56" s="7" t="s">
        <v>188</v>
      </c>
      <c r="F56" s="8">
        <v>45595</v>
      </c>
      <c r="G56" s="8">
        <v>45595</v>
      </c>
      <c r="H56" s="8">
        <v>46324</v>
      </c>
      <c r="I56" s="9" t="s">
        <v>67</v>
      </c>
      <c r="J56" s="27">
        <v>1455000</v>
      </c>
      <c r="K56" s="27">
        <v>2910000</v>
      </c>
      <c r="L56" s="10">
        <f>1880000/2</f>
        <v>940000</v>
      </c>
      <c r="M56" s="9">
        <v>5</v>
      </c>
      <c r="N56" s="7" t="s">
        <v>77</v>
      </c>
      <c r="O56" s="6" t="s">
        <v>22</v>
      </c>
    </row>
    <row r="57" spans="1:15" x14ac:dyDescent="0.3">
      <c r="A57" s="36" t="s">
        <v>189</v>
      </c>
      <c r="B57" s="6" t="s">
        <v>37</v>
      </c>
      <c r="C57" s="15" t="s">
        <v>38</v>
      </c>
      <c r="D57" s="6" t="s">
        <v>52</v>
      </c>
      <c r="E57" s="7" t="s">
        <v>190</v>
      </c>
      <c r="F57" s="8">
        <v>45600</v>
      </c>
      <c r="G57" s="8">
        <v>45600</v>
      </c>
      <c r="H57" s="8">
        <v>46694</v>
      </c>
      <c r="I57" s="9" t="s">
        <v>124</v>
      </c>
      <c r="J57" s="27">
        <v>39389.35</v>
      </c>
      <c r="K57" s="27">
        <v>47661.11</v>
      </c>
      <c r="L57" s="10">
        <v>39389.35</v>
      </c>
      <c r="M57" s="9">
        <v>1</v>
      </c>
      <c r="N57" s="7" t="s">
        <v>191</v>
      </c>
      <c r="O57" s="6" t="s">
        <v>21</v>
      </c>
    </row>
    <row r="58" spans="1:15" ht="72" x14ac:dyDescent="0.3">
      <c r="A58" s="36" t="s">
        <v>192</v>
      </c>
      <c r="B58" s="6" t="s">
        <v>37</v>
      </c>
      <c r="C58" s="15" t="s">
        <v>38</v>
      </c>
      <c r="D58" s="6" t="s">
        <v>17</v>
      </c>
      <c r="E58" s="7" t="s">
        <v>193</v>
      </c>
      <c r="F58" s="8">
        <v>45601</v>
      </c>
      <c r="G58" s="8">
        <v>45601</v>
      </c>
      <c r="H58" s="8">
        <v>47426</v>
      </c>
      <c r="I58" s="9" t="s">
        <v>128</v>
      </c>
      <c r="J58" s="27">
        <v>948000</v>
      </c>
      <c r="K58" s="27">
        <v>948000</v>
      </c>
      <c r="L58" s="10">
        <v>948000</v>
      </c>
      <c r="M58" s="9">
        <v>1</v>
      </c>
      <c r="N58" s="7" t="s">
        <v>194</v>
      </c>
      <c r="O58" s="6" t="s">
        <v>195</v>
      </c>
    </row>
    <row r="59" spans="1:15" x14ac:dyDescent="0.3">
      <c r="A59" s="5" t="s">
        <v>196</v>
      </c>
      <c r="B59" s="6" t="s">
        <v>37</v>
      </c>
      <c r="C59" s="15" t="s">
        <v>38</v>
      </c>
      <c r="D59" s="6" t="s">
        <v>17</v>
      </c>
      <c r="E59" s="7" t="s">
        <v>197</v>
      </c>
      <c r="F59" s="8">
        <v>45614</v>
      </c>
      <c r="G59" s="8">
        <v>45614</v>
      </c>
      <c r="H59" s="8">
        <v>46708</v>
      </c>
      <c r="I59" s="9" t="s">
        <v>90</v>
      </c>
      <c r="J59" s="27">
        <v>6984.03</v>
      </c>
      <c r="K59" s="27">
        <v>11640.05</v>
      </c>
      <c r="L59" s="10">
        <v>6984.03</v>
      </c>
      <c r="M59" s="9">
        <v>1</v>
      </c>
      <c r="N59" s="7" t="s">
        <v>168</v>
      </c>
      <c r="O59" s="6" t="s">
        <v>22</v>
      </c>
    </row>
    <row r="60" spans="1:15" ht="54" x14ac:dyDescent="0.3">
      <c r="A60" s="36" t="s">
        <v>198</v>
      </c>
      <c r="B60" s="6" t="s">
        <v>15</v>
      </c>
      <c r="C60" s="15" t="s">
        <v>16</v>
      </c>
      <c r="D60" s="6" t="s">
        <v>17</v>
      </c>
      <c r="E60" s="7" t="s">
        <v>199</v>
      </c>
      <c r="F60" s="8">
        <v>45615</v>
      </c>
      <c r="G60" s="8">
        <f>F60</f>
        <v>45615</v>
      </c>
      <c r="H60" s="8">
        <v>45979</v>
      </c>
      <c r="I60" s="9" t="s">
        <v>25</v>
      </c>
      <c r="J60" s="27">
        <v>3064.76</v>
      </c>
      <c r="K60" s="27">
        <f>J60*2</f>
        <v>6129.52</v>
      </c>
      <c r="L60" s="10">
        <f>6192.52/2</f>
        <v>3096.26</v>
      </c>
      <c r="M60" s="9">
        <v>4</v>
      </c>
      <c r="N60" s="7" t="s">
        <v>200</v>
      </c>
      <c r="O60" s="6" t="s">
        <v>22</v>
      </c>
    </row>
    <row r="61" spans="1:15" ht="36" x14ac:dyDescent="0.3">
      <c r="A61" s="5" t="s">
        <v>201</v>
      </c>
      <c r="B61" s="6" t="s">
        <v>28</v>
      </c>
      <c r="C61" s="15" t="s">
        <v>29</v>
      </c>
      <c r="D61" s="6" t="s">
        <v>17</v>
      </c>
      <c r="E61" s="7" t="s">
        <v>202</v>
      </c>
      <c r="F61" s="8">
        <v>45615</v>
      </c>
      <c r="G61" s="8">
        <v>45615</v>
      </c>
      <c r="H61" s="8">
        <v>46344</v>
      </c>
      <c r="I61" s="9" t="s">
        <v>67</v>
      </c>
      <c r="J61" s="27">
        <v>760200</v>
      </c>
      <c r="K61" s="27">
        <v>1520400</v>
      </c>
      <c r="L61" s="10">
        <f>988260/2</f>
        <v>494130</v>
      </c>
      <c r="M61" s="9">
        <v>2</v>
      </c>
      <c r="N61" s="7" t="s">
        <v>203</v>
      </c>
      <c r="O61" s="6" t="s">
        <v>195</v>
      </c>
    </row>
    <row r="62" spans="1:15" ht="72" x14ac:dyDescent="0.3">
      <c r="A62" s="5" t="s">
        <v>204</v>
      </c>
      <c r="B62" s="6" t="s">
        <v>37</v>
      </c>
      <c r="C62" s="15" t="s">
        <v>38</v>
      </c>
      <c r="D62" s="6" t="s">
        <v>17</v>
      </c>
      <c r="E62" s="7" t="s">
        <v>205</v>
      </c>
      <c r="F62" s="8">
        <v>45623</v>
      </c>
      <c r="G62" s="8">
        <v>45623</v>
      </c>
      <c r="H62" s="8">
        <v>47448</v>
      </c>
      <c r="I62" s="9" t="s">
        <v>128</v>
      </c>
      <c r="J62" s="27">
        <v>250000</v>
      </c>
      <c r="K62" s="27">
        <v>250000</v>
      </c>
      <c r="L62" s="10">
        <v>162500</v>
      </c>
      <c r="M62" s="9">
        <v>3</v>
      </c>
      <c r="N62" s="7" t="s">
        <v>206</v>
      </c>
      <c r="O62" s="6" t="s">
        <v>21</v>
      </c>
    </row>
    <row r="63" spans="1:15" ht="36" x14ac:dyDescent="0.3">
      <c r="A63" s="36" t="s">
        <v>207</v>
      </c>
      <c r="B63" s="6" t="s">
        <v>37</v>
      </c>
      <c r="C63" s="15" t="s">
        <v>38</v>
      </c>
      <c r="D63" s="6" t="s">
        <v>17</v>
      </c>
      <c r="E63" s="7" t="s">
        <v>208</v>
      </c>
      <c r="F63" s="8">
        <v>45628</v>
      </c>
      <c r="G63" s="8">
        <v>45628</v>
      </c>
      <c r="H63" s="8">
        <v>45992</v>
      </c>
      <c r="I63" s="9" t="s">
        <v>31</v>
      </c>
      <c r="J63" s="27">
        <v>30000</v>
      </c>
      <c r="K63" s="27">
        <v>90000</v>
      </c>
      <c r="L63" s="10">
        <v>30000</v>
      </c>
      <c r="M63" s="9">
        <v>1</v>
      </c>
      <c r="N63" s="7" t="s">
        <v>209</v>
      </c>
      <c r="O63" s="6" t="s">
        <v>21</v>
      </c>
    </row>
    <row r="64" spans="1:15" ht="108" x14ac:dyDescent="0.3">
      <c r="A64" s="5" t="s">
        <v>210</v>
      </c>
      <c r="B64" s="6" t="s">
        <v>15</v>
      </c>
      <c r="C64" s="15" t="s">
        <v>16</v>
      </c>
      <c r="D64" s="6" t="s">
        <v>17</v>
      </c>
      <c r="E64" s="7" t="s">
        <v>211</v>
      </c>
      <c r="F64" s="8">
        <v>45635</v>
      </c>
      <c r="G64" s="8">
        <v>45635</v>
      </c>
      <c r="H64" s="8">
        <v>45999</v>
      </c>
      <c r="I64" s="9" t="s">
        <v>25</v>
      </c>
      <c r="J64" s="27">
        <v>10000</v>
      </c>
      <c r="K64" s="27">
        <v>20000</v>
      </c>
      <c r="L64" s="10">
        <f>J64</f>
        <v>10000</v>
      </c>
      <c r="M64" s="9">
        <v>2</v>
      </c>
      <c r="N64" s="7" t="s">
        <v>212</v>
      </c>
      <c r="O64" s="6" t="s">
        <v>22</v>
      </c>
    </row>
    <row r="65" spans="1:15" s="37" customFormat="1" ht="72" x14ac:dyDescent="0.3">
      <c r="A65" s="5" t="s">
        <v>213</v>
      </c>
      <c r="B65" s="6" t="s">
        <v>28</v>
      </c>
      <c r="C65" s="6" t="s">
        <v>29</v>
      </c>
      <c r="D65" s="6" t="s">
        <v>17</v>
      </c>
      <c r="E65" s="7" t="s">
        <v>214</v>
      </c>
      <c r="F65" s="8">
        <v>45636</v>
      </c>
      <c r="G65" s="8">
        <v>45636</v>
      </c>
      <c r="H65" s="8">
        <v>46365</v>
      </c>
      <c r="I65" s="9" t="s">
        <v>67</v>
      </c>
      <c r="J65" s="27">
        <v>725000</v>
      </c>
      <c r="K65" s="27">
        <v>1450000</v>
      </c>
      <c r="L65" s="10">
        <f>860000/2</f>
        <v>430000</v>
      </c>
      <c r="M65" s="9">
        <v>4</v>
      </c>
      <c r="N65" s="7" t="s">
        <v>215</v>
      </c>
      <c r="O65" s="6" t="s">
        <v>21</v>
      </c>
    </row>
    <row r="66" spans="1:15" ht="36" x14ac:dyDescent="0.3">
      <c r="A66" s="5" t="s">
        <v>216</v>
      </c>
      <c r="B66" s="6" t="s">
        <v>15</v>
      </c>
      <c r="C66" s="15" t="s">
        <v>29</v>
      </c>
      <c r="D66" s="6" t="s">
        <v>17</v>
      </c>
      <c r="E66" s="7" t="s">
        <v>217</v>
      </c>
      <c r="F66" s="8">
        <v>45638</v>
      </c>
      <c r="G66" s="8">
        <v>45637</v>
      </c>
      <c r="H66" s="8">
        <v>46001</v>
      </c>
      <c r="I66" s="9" t="s">
        <v>25</v>
      </c>
      <c r="J66" s="27">
        <v>800000</v>
      </c>
      <c r="K66" s="27">
        <v>1600000</v>
      </c>
      <c r="L66" s="10">
        <v>800000</v>
      </c>
      <c r="M66" s="9">
        <v>3</v>
      </c>
      <c r="N66" s="7" t="s">
        <v>218</v>
      </c>
      <c r="O66" s="6" t="s">
        <v>21</v>
      </c>
    </row>
    <row r="67" spans="1:15" ht="54" x14ac:dyDescent="0.3">
      <c r="A67" s="5" t="s">
        <v>219</v>
      </c>
      <c r="B67" s="6" t="s">
        <v>37</v>
      </c>
      <c r="C67" s="15" t="s">
        <v>38</v>
      </c>
      <c r="D67" s="6" t="s">
        <v>17</v>
      </c>
      <c r="E67" s="7" t="s">
        <v>220</v>
      </c>
      <c r="F67" s="8">
        <v>45643</v>
      </c>
      <c r="G67" s="8">
        <v>45643</v>
      </c>
      <c r="H67" s="8">
        <v>45741</v>
      </c>
      <c r="I67" s="9" t="s">
        <v>221</v>
      </c>
      <c r="J67" s="27">
        <v>2100</v>
      </c>
      <c r="K67" s="27">
        <v>2100</v>
      </c>
      <c r="L67" s="10">
        <v>2100</v>
      </c>
      <c r="M67" s="9">
        <v>1</v>
      </c>
      <c r="N67" s="7" t="s">
        <v>222</v>
      </c>
      <c r="O67" s="6" t="s">
        <v>21</v>
      </c>
    </row>
    <row r="68" spans="1:15" ht="54" x14ac:dyDescent="0.3">
      <c r="A68" s="5" t="s">
        <v>223</v>
      </c>
      <c r="B68" s="6" t="s">
        <v>37</v>
      </c>
      <c r="C68" s="15" t="s">
        <v>38</v>
      </c>
      <c r="D68" s="6" t="s">
        <v>17</v>
      </c>
      <c r="E68" s="7" t="s">
        <v>224</v>
      </c>
      <c r="F68" s="8">
        <v>45643</v>
      </c>
      <c r="G68" s="8">
        <v>45643</v>
      </c>
      <c r="H68" s="8">
        <v>45673</v>
      </c>
      <c r="I68" s="9" t="s">
        <v>225</v>
      </c>
      <c r="J68" s="27">
        <v>21859</v>
      </c>
      <c r="K68" s="27">
        <v>21859</v>
      </c>
      <c r="L68" s="10">
        <v>21859</v>
      </c>
      <c r="M68" s="9">
        <v>1</v>
      </c>
      <c r="N68" s="7" t="s">
        <v>226</v>
      </c>
      <c r="O68" s="6" t="s">
        <v>21</v>
      </c>
    </row>
    <row r="69" spans="1:15" ht="54" x14ac:dyDescent="0.3">
      <c r="A69" s="36" t="s">
        <v>227</v>
      </c>
      <c r="B69" s="6" t="s">
        <v>37</v>
      </c>
      <c r="C69" s="15" t="s">
        <v>38</v>
      </c>
      <c r="D69" s="6" t="s">
        <v>17</v>
      </c>
      <c r="E69" s="7" t="s">
        <v>228</v>
      </c>
      <c r="F69" s="8">
        <v>45643</v>
      </c>
      <c r="G69" s="8">
        <v>45643</v>
      </c>
      <c r="H69" s="8">
        <v>46007</v>
      </c>
      <c r="I69" s="9" t="s">
        <v>138</v>
      </c>
      <c r="J69" s="27">
        <v>198065.03</v>
      </c>
      <c r="K69" s="27">
        <v>198065.03</v>
      </c>
      <c r="L69" s="10">
        <v>177268</v>
      </c>
      <c r="M69" s="9">
        <v>2</v>
      </c>
      <c r="N69" s="7" t="s">
        <v>229</v>
      </c>
      <c r="O69" s="6" t="s">
        <v>22</v>
      </c>
    </row>
    <row r="70" spans="1:15" ht="54" x14ac:dyDescent="0.3">
      <c r="A70" s="36" t="s">
        <v>230</v>
      </c>
      <c r="B70" s="6" t="s">
        <v>37</v>
      </c>
      <c r="C70" s="15" t="s">
        <v>38</v>
      </c>
      <c r="D70" s="6" t="s">
        <v>17</v>
      </c>
      <c r="E70" s="7" t="s">
        <v>231</v>
      </c>
      <c r="F70" s="8">
        <v>45644</v>
      </c>
      <c r="G70" s="8">
        <v>45644</v>
      </c>
      <c r="H70" s="8">
        <v>46008</v>
      </c>
      <c r="I70" s="9" t="s">
        <v>138</v>
      </c>
      <c r="J70" s="27">
        <v>426204.88</v>
      </c>
      <c r="K70" s="27">
        <v>426204.88</v>
      </c>
      <c r="L70" s="10">
        <v>424116.47999999998</v>
      </c>
      <c r="M70" s="9">
        <v>3</v>
      </c>
      <c r="N70" s="7" t="s">
        <v>232</v>
      </c>
      <c r="O70" s="6" t="s">
        <v>22</v>
      </c>
    </row>
    <row r="71" spans="1:15" ht="36" x14ac:dyDescent="0.3">
      <c r="A71" s="36" t="s">
        <v>233</v>
      </c>
      <c r="B71" s="6" t="s">
        <v>15</v>
      </c>
      <c r="C71" s="15" t="s">
        <v>29</v>
      </c>
      <c r="D71" s="6" t="s">
        <v>17</v>
      </c>
      <c r="E71" s="7" t="s">
        <v>234</v>
      </c>
      <c r="F71" s="8">
        <v>45646</v>
      </c>
      <c r="G71" s="8">
        <v>45646</v>
      </c>
      <c r="H71" s="8">
        <v>46010</v>
      </c>
      <c r="I71" s="9" t="s">
        <v>76</v>
      </c>
      <c r="J71" s="27">
        <v>65000</v>
      </c>
      <c r="K71" s="27">
        <v>325000</v>
      </c>
      <c r="L71" s="10">
        <v>65000</v>
      </c>
      <c r="M71" s="9">
        <v>1</v>
      </c>
      <c r="N71" s="7" t="s">
        <v>235</v>
      </c>
      <c r="O71" s="6" t="s">
        <v>22</v>
      </c>
    </row>
    <row r="72" spans="1:15" ht="54" x14ac:dyDescent="0.3">
      <c r="A72" s="36" t="s">
        <v>236</v>
      </c>
      <c r="B72" s="6" t="s">
        <v>15</v>
      </c>
      <c r="C72" s="15" t="s">
        <v>16</v>
      </c>
      <c r="D72" s="6" t="s">
        <v>17</v>
      </c>
      <c r="E72" s="7" t="s">
        <v>237</v>
      </c>
      <c r="F72" s="8">
        <v>45646</v>
      </c>
      <c r="G72" s="8">
        <v>45646</v>
      </c>
      <c r="H72" s="8">
        <v>46010</v>
      </c>
      <c r="I72" s="9" t="s">
        <v>25</v>
      </c>
      <c r="J72" s="27">
        <v>20240.43</v>
      </c>
      <c r="K72" s="27">
        <v>40480.85</v>
      </c>
      <c r="L72" s="10">
        <f>35513.8/2</f>
        <v>17756.900000000001</v>
      </c>
      <c r="M72" s="9">
        <v>6</v>
      </c>
      <c r="N72" s="7" t="s">
        <v>238</v>
      </c>
      <c r="O72" s="6" t="s">
        <v>21</v>
      </c>
    </row>
    <row r="73" spans="1:15" ht="18.600000000000001" thickBot="1" x14ac:dyDescent="0.35"/>
    <row r="74" spans="1:15" ht="18.600000000000001" thickBot="1" x14ac:dyDescent="0.35">
      <c r="K74" s="41" t="s">
        <v>239</v>
      </c>
      <c r="L74" s="42">
        <f>SUM(L1:L73)</f>
        <v>18306751.530333329</v>
      </c>
      <c r="N74" s="43" t="s">
        <v>240</v>
      </c>
      <c r="O74" s="44">
        <f>COUNTIF(O1:O73,"PYME")</f>
        <v>35</v>
      </c>
    </row>
  </sheetData>
  <autoFilter ref="A1:O67" xr:uid="{D7CF2FAB-8693-4143-8080-9D15A64B610A}"/>
  <hyperlinks>
    <hyperlink ref="A18" r:id="rId1" display=" ICO-59-2023" xr:uid="{3083921F-A49F-47C3-8484-1059CBB5BDAF}"/>
    <hyperlink ref="A17" r:id="rId2" xr:uid="{0259BECA-948B-41D1-BD12-AE05B5F691ED}"/>
    <hyperlink ref="A9" r:id="rId3" xr:uid="{8CBE2C7E-565B-4C89-8B37-92F975C2F18B}"/>
    <hyperlink ref="A11" r:id="rId4" xr:uid="{8D85F050-DF17-4CD9-BE08-DD4EE1619297}"/>
    <hyperlink ref="A3" r:id="rId5" xr:uid="{2F5A2BD2-1048-41E4-81C9-51C72666FB9B}"/>
    <hyperlink ref="A8" r:id="rId6" xr:uid="{46CC5C47-37F7-4BA1-950D-4AF7EED0AF69}"/>
    <hyperlink ref="A2" r:id="rId7" xr:uid="{55188CEE-E4D3-4D73-8CCD-620C155F4409}"/>
    <hyperlink ref="A10" r:id="rId8" xr:uid="{49434170-9FD0-4316-9556-FD2C00CBDDA5}"/>
    <hyperlink ref="A7" r:id="rId9" xr:uid="{BB8E7F1A-4DB5-4EC0-B9A2-BCE867A02D71}"/>
    <hyperlink ref="A5" r:id="rId10" xr:uid="{4B0E8AA9-5A94-4931-89F5-CCE4F357B5D7}"/>
    <hyperlink ref="A14" r:id="rId11" xr:uid="{DDE43545-0B6E-49FB-A385-FF9EA14745DF}"/>
    <hyperlink ref="A13" r:id="rId12" xr:uid="{CDC4D68B-F0D5-4D84-9FDC-4BCD190862A7}"/>
    <hyperlink ref="A12" r:id="rId13" xr:uid="{4CD46F35-A243-4FC7-8F12-F10E2D3D7167}"/>
    <hyperlink ref="A4" r:id="rId14" xr:uid="{555C7045-ECE0-4B27-A449-2D2612DE4D57}"/>
    <hyperlink ref="A24" r:id="rId15" xr:uid="{2E4038D3-9DA5-47B5-815F-521D5C2DBC29}"/>
    <hyperlink ref="A25" r:id="rId16" xr:uid="{F6132A9D-CBCC-4CD2-998C-F80B5FA90960}"/>
    <hyperlink ref="A28" r:id="rId17" xr:uid="{6E86EB35-9DF6-4D24-AF1D-73D50396AA55}"/>
    <hyperlink ref="A30" r:id="rId18" xr:uid="{6F60131F-B0E6-44EE-AA29-2EA1C8837E18}"/>
    <hyperlink ref="A27" r:id="rId19" xr:uid="{95C14E97-183C-40C7-9B98-0EA61C745193}"/>
    <hyperlink ref="A23" r:id="rId20" xr:uid="{863DBF56-5B11-4893-A570-F0D2CC8BC9D8}"/>
    <hyperlink ref="A21" r:id="rId21" xr:uid="{7427BF6E-939E-479C-AADE-9F9DC974D213}"/>
    <hyperlink ref="A32" r:id="rId22" xr:uid="{9C1C6BF8-A200-4204-ACA6-8D44EFFE889B}"/>
    <hyperlink ref="A29" r:id="rId23" xr:uid="{2999F1BF-4F89-440B-A40D-76C111EA37D8}"/>
    <hyperlink ref="A26" r:id="rId24" xr:uid="{40CF3CA1-0556-48D0-9C27-B1F4AB783948}"/>
    <hyperlink ref="A22" r:id="rId25" xr:uid="{3916322C-29AD-483B-BB37-0439B85E8E39}"/>
    <hyperlink ref="A19" r:id="rId26" xr:uid="{11A3619D-F6C5-41CD-A876-F7632B7D584A}"/>
    <hyperlink ref="A20" r:id="rId27" xr:uid="{A2213B91-C365-46C9-9311-817D3F4A944E}"/>
    <hyperlink ref="A33" r:id="rId28" xr:uid="{69813B8F-E710-4C88-BE6D-60E13748D0B8}"/>
    <hyperlink ref="A6" r:id="rId29" xr:uid="{93FFA9F2-D4F1-48B5-812F-AE954DF53403}"/>
    <hyperlink ref="A15" r:id="rId30" xr:uid="{79348F3A-3159-450C-BB2B-9A62DC261F23}"/>
    <hyperlink ref="A34" r:id="rId31" xr:uid="{AECC3488-4921-4FB5-BA51-7B88D3717EF3}"/>
    <hyperlink ref="A16" r:id="rId32" xr:uid="{EAFB2408-4229-47EA-BE70-2CA4DD3A7864}"/>
    <hyperlink ref="A31" r:id="rId33" xr:uid="{61C9CE53-C93F-4550-B6F1-F70769D31C8B}"/>
    <hyperlink ref="A35" r:id="rId34" xr:uid="{E14FA50B-1E2B-4EFB-9153-7AEB12444AFD}"/>
    <hyperlink ref="A36" r:id="rId35" xr:uid="{08C747B6-E751-4D92-B07A-6461D914855C}"/>
    <hyperlink ref="A39" r:id="rId36" xr:uid="{AE115F87-4314-476C-949D-05700E515228}"/>
    <hyperlink ref="A38" r:id="rId37" xr:uid="{DB9306E6-695E-4974-AFBE-78F59CDF6D90}"/>
    <hyperlink ref="A40" r:id="rId38" xr:uid="{293C6F4C-E7EE-4AD7-9C07-B42C62D23DAB}"/>
    <hyperlink ref="A42" r:id="rId39" xr:uid="{4BA0C33E-3D80-480A-8D21-4CC31323F6A9}"/>
    <hyperlink ref="A41" r:id="rId40" xr:uid="{6282866A-E5BF-4762-BAF8-7373E0BDBA1A}"/>
    <hyperlink ref="A45" r:id="rId41" xr:uid="{FBC5A0B8-4096-42B6-908F-3EE9CC2CC6A9}"/>
    <hyperlink ref="A46" r:id="rId42" xr:uid="{D75BC6D6-8F21-4901-B2CF-3FCB94ECD6CA}"/>
    <hyperlink ref="A47" r:id="rId43" xr:uid="{43B2FA56-3DB6-4C00-BBA9-E08F6F899099}"/>
    <hyperlink ref="A52" r:id="rId44" xr:uid="{AE22C697-D573-4886-87EA-89E2FC8B46D1}"/>
    <hyperlink ref="A51" r:id="rId45" xr:uid="{5E1FEF32-D5D4-45C7-BC9B-651B44E5CCC2}"/>
    <hyperlink ref="A50" r:id="rId46" xr:uid="{B7966123-E17D-4197-BE74-B12D448FB80F}"/>
    <hyperlink ref="A49" r:id="rId47" xr:uid="{093D9C82-8383-46FF-933D-3B16B4D120E3}"/>
    <hyperlink ref="A44" r:id="rId48" xr:uid="{BED03207-0623-4D7D-AA72-369C8C5B0A59}"/>
    <hyperlink ref="A55" r:id="rId49" xr:uid="{7945333B-8319-4F86-A3BE-A5037ADB5FF6}"/>
    <hyperlink ref="A56" r:id="rId50" xr:uid="{13FE12F7-D62A-40D3-A1CF-620E917150A7}"/>
    <hyperlink ref="A58" r:id="rId51" xr:uid="{E252EBA4-2ECB-4553-AF18-9ACF289F5001}"/>
    <hyperlink ref="A60" r:id="rId52" xr:uid="{7CA4E735-7597-4C61-8FF0-B965A08DF361}"/>
    <hyperlink ref="A61" r:id="rId53" xr:uid="{2253E166-86C4-43F9-8211-E4F14D013C78}"/>
    <hyperlink ref="A62" r:id="rId54" xr:uid="{81575B5B-DE73-4AD2-BC68-0871C5F014C4}"/>
    <hyperlink ref="A53" r:id="rId55" xr:uid="{D67379CA-9EE3-4842-8EF1-BF488E1146ED}"/>
    <hyperlink ref="A63" r:id="rId56" xr:uid="{03A21160-D3E5-4DD5-9666-C6430F0CC1BF}"/>
    <hyperlink ref="A65" r:id="rId57" xr:uid="{E6A65986-D365-4CEC-AA13-A0FACBF8C683}"/>
    <hyperlink ref="A68" r:id="rId58" xr:uid="{2E387289-54DE-4F0D-8840-EDD1FA10484D}"/>
    <hyperlink ref="A57" r:id="rId59" xr:uid="{CF4692B3-C390-4D94-B576-7E03AD43523A}"/>
    <hyperlink ref="A66" r:id="rId60" xr:uid="{E606A415-48BB-4F17-BFB1-F3D7253C85A7}"/>
    <hyperlink ref="A64" r:id="rId61" xr:uid="{D7406425-3E7F-4962-B412-E351C2D38460}"/>
    <hyperlink ref="A71" r:id="rId62" xr:uid="{05EA2660-9962-4C32-8E5D-797753891171}"/>
    <hyperlink ref="A72" r:id="rId63" xr:uid="{34541F6A-BD5D-486B-98BB-5AC7E13C80E3}"/>
    <hyperlink ref="A67" r:id="rId64" xr:uid="{9F92B163-6C97-45B3-8208-A0CD016293D3}"/>
    <hyperlink ref="A70" r:id="rId65" xr:uid="{A1B5DC77-3C09-47FB-B5D8-31C330AFBDA8}"/>
    <hyperlink ref="A69" r:id="rId66" xr:uid="{43477509-2B32-4DFF-A869-83AAD56D31D8}"/>
    <hyperlink ref="A37" r:id="rId67" xr:uid="{AF2C5744-DF40-4822-AAC7-F69BD82D506E}"/>
    <hyperlink ref="A43" r:id="rId68" xr:uid="{372DE127-5C63-4222-83EA-5488770996A8}"/>
    <hyperlink ref="A48" r:id="rId69" xr:uid="{ACDBD50D-0795-48FC-83E5-0AC736949DE9}"/>
    <hyperlink ref="A54" r:id="rId70" xr:uid="{70F7A18A-3932-4382-A005-7A7F75B2967A}"/>
    <hyperlink ref="A59" r:id="rId71" xr:uid="{E4FA3378-CEE0-4708-9B96-9B324C61DBD9}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2024</vt:lpstr>
      <vt:lpstr>'Contratos 2024'!Área_de_impresión</vt:lpstr>
      <vt:lpstr>'Contratos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Calero Guerrero</dc:creator>
  <cp:lastModifiedBy>Ana Maria Calero Guerrero</cp:lastModifiedBy>
  <cp:lastPrinted>2025-03-20T11:33:49Z</cp:lastPrinted>
  <dcterms:created xsi:type="dcterms:W3CDTF">2025-03-18T10:40:16Z</dcterms:created>
  <dcterms:modified xsi:type="dcterms:W3CDTF">2025-03-20T11:33:54Z</dcterms:modified>
</cp:coreProperties>
</file>